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autoCompressPictures="0"/>
  <mc:AlternateContent xmlns:mc="http://schemas.openxmlformats.org/markup-compatibility/2006">
    <mc:Choice Requires="x15">
      <x15ac:absPath xmlns:x15ac="http://schemas.microsoft.com/office/spreadsheetml/2010/11/ac" url="https://daicelgroup-my.sharepoint.com/personal/dc92056_daicelgroup_com/Documents/デスクトップ/以前のデスクトップ/環境調査対応/"/>
    </mc:Choice>
  </mc:AlternateContent>
  <xr:revisionPtr revIDLastSave="5" documentId="8_{4CC13E17-85FB-423E-B500-894CB920763A}" xr6:coauthVersionLast="47" xr6:coauthVersionMax="47" xr10:uidLastSave="{AC285665-300F-4D23-8DBC-6B7BD29703A3}"/>
  <workbookProtection workbookAlgorithmName="SHA-512" workbookHashValue="wDO72AnhxIokwyKVRtq9mCq6vPZY+g2fC2+KVhYi7Ax9D8wT9uw51HUS2o+Ye020zOxf4ZwAXlSeM2ISlu2EWg==" workbookSaltValue="SR2VeyLbwJAGSjE/ZObH9g==" workbookSpinCount="100000" lockStructure="1"/>
  <bookViews>
    <workbookView xWindow="7200" yWindow="-14325" windowWidth="17280" windowHeight="12510" tabRatio="789" firstSheet="3" activeTab="7"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X6" i="5" s="1"/>
  <c r="B6" i="5"/>
  <c r="T6" i="5"/>
  <c r="S6" i="5"/>
  <c r="R6" i="5"/>
  <c r="J6" i="5"/>
  <c r="I6" i="5"/>
  <c r="H6" i="5"/>
  <c r="G6" i="5"/>
  <c r="F6" i="5"/>
  <c r="C5" i="5"/>
  <c r="AB5" i="5"/>
  <c r="V5" i="5"/>
  <c r="E5" i="5"/>
  <c r="X5" i="5" s="1"/>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G12" i="6" s="1"/>
  <c r="H12" i="6" s="1"/>
  <c r="D12" i="6" s="1"/>
  <c r="B11" i="6"/>
  <c r="B10" i="6"/>
  <c r="B9" i="6"/>
  <c r="B6" i="6"/>
  <c r="B4" i="6"/>
  <c r="O30" i="4"/>
  <c r="P54" i="4"/>
  <c r="B115" i="4" s="1"/>
  <c r="A94" i="6" s="1"/>
  <c r="B133" i="4"/>
  <c r="A109" i="6" s="1"/>
  <c r="B120" i="4"/>
  <c r="A98" i="6" s="1"/>
  <c r="B119" i="4"/>
  <c r="A97" i="6" s="1"/>
  <c r="B117" i="4"/>
  <c r="A95" i="6" s="1"/>
  <c r="B114" i="4"/>
  <c r="A93" i="6" s="1"/>
  <c r="B102" i="4"/>
  <c r="A83" i="6" s="1"/>
  <c r="P53" i="4"/>
  <c r="B54" i="4"/>
  <c r="A39" i="6" s="1"/>
  <c r="P42" i="4"/>
  <c r="B42" i="4"/>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89" i="4" s="1"/>
  <c r="B113" i="4"/>
  <c r="H101"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X15" i="5" s="1"/>
  <c r="B16" i="5"/>
  <c r="V16" i="5"/>
  <c r="E16" i="5"/>
  <c r="X16" i="5" s="1"/>
  <c r="B17" i="5"/>
  <c r="V17" i="5"/>
  <c r="E17" i="5"/>
  <c r="X17" i="5" s="1"/>
  <c r="V18" i="5"/>
  <c r="E18" i="5"/>
  <c r="X18" i="5" s="1"/>
  <c r="B19" i="5"/>
  <c r="V19" i="5"/>
  <c r="E19" i="5"/>
  <c r="X19" i="5" s="1"/>
  <c r="B20" i="5"/>
  <c r="V20" i="5"/>
  <c r="E20" i="5"/>
  <c r="B21" i="5"/>
  <c r="V21" i="5"/>
  <c r="E21" i="5"/>
  <c r="B22" i="5"/>
  <c r="V22" i="5"/>
  <c r="E22" i="5"/>
  <c r="X22" i="5" s="1"/>
  <c r="B23" i="5"/>
  <c r="V23" i="5"/>
  <c r="E23" i="5"/>
  <c r="X23" i="5" s="1"/>
  <c r="B24" i="5"/>
  <c r="V24" i="5"/>
  <c r="E24" i="5"/>
  <c r="X24" i="5" s="1"/>
  <c r="B25" i="5"/>
  <c r="V25" i="5"/>
  <c r="E25" i="5"/>
  <c r="B26" i="5"/>
  <c r="V26" i="5"/>
  <c r="E26" i="5"/>
  <c r="B27" i="5"/>
  <c r="V27" i="5"/>
  <c r="E27" i="5"/>
  <c r="X27" i="5" s="1"/>
  <c r="B28" i="5"/>
  <c r="V28" i="5"/>
  <c r="E28" i="5"/>
  <c r="X28" i="5" s="1"/>
  <c r="B29" i="5"/>
  <c r="V29" i="5"/>
  <c r="E29" i="5"/>
  <c r="B30" i="5"/>
  <c r="V30" i="5"/>
  <c r="E30" i="5"/>
  <c r="X30" i="5" s="1"/>
  <c r="B31" i="5"/>
  <c r="V31" i="5"/>
  <c r="E31" i="5"/>
  <c r="X31" i="5" s="1"/>
  <c r="B32" i="5"/>
  <c r="V32" i="5"/>
  <c r="E32" i="5"/>
  <c r="X32" i="5" s="1"/>
  <c r="B33" i="5"/>
  <c r="V33" i="5"/>
  <c r="E33" i="5"/>
  <c r="B34" i="5"/>
  <c r="V34" i="5"/>
  <c r="E34" i="5"/>
  <c r="X34" i="5" s="1"/>
  <c r="B35" i="5"/>
  <c r="V35" i="5"/>
  <c r="E35" i="5"/>
  <c r="X35" i="5" s="1"/>
  <c r="B36" i="5"/>
  <c r="V36" i="5"/>
  <c r="E36" i="5"/>
  <c r="X36" i="5" s="1"/>
  <c r="B37" i="5"/>
  <c r="V37" i="5"/>
  <c r="E37" i="5"/>
  <c r="B38" i="5"/>
  <c r="V38" i="5"/>
  <c r="E38" i="5"/>
  <c r="X38" i="5" s="1"/>
  <c r="B39" i="5"/>
  <c r="V39" i="5"/>
  <c r="E39" i="5"/>
  <c r="X39" i="5" s="1"/>
  <c r="B40" i="5"/>
  <c r="V40" i="5"/>
  <c r="E40" i="5"/>
  <c r="X40" i="5" s="1"/>
  <c r="B41" i="5"/>
  <c r="V41" i="5"/>
  <c r="E41" i="5"/>
  <c r="B42" i="5"/>
  <c r="V42" i="5"/>
  <c r="E42" i="5"/>
  <c r="X42" i="5" s="1"/>
  <c r="B43" i="5"/>
  <c r="V43" i="5"/>
  <c r="E43" i="5"/>
  <c r="X43" i="5" s="1"/>
  <c r="B44" i="5"/>
  <c r="V44" i="5"/>
  <c r="E44" i="5"/>
  <c r="X44" i="5" s="1"/>
  <c r="B45" i="5"/>
  <c r="V45" i="5"/>
  <c r="E45" i="5"/>
  <c r="B46" i="5"/>
  <c r="V46" i="5"/>
  <c r="E46" i="5"/>
  <c r="X46" i="5" s="1"/>
  <c r="B47" i="5"/>
  <c r="V47" i="5"/>
  <c r="E47" i="5"/>
  <c r="X47" i="5" s="1"/>
  <c r="B48" i="5"/>
  <c r="V48" i="5"/>
  <c r="E48" i="5"/>
  <c r="X48" i="5" s="1"/>
  <c r="B49" i="5"/>
  <c r="V49" i="5"/>
  <c r="E49" i="5"/>
  <c r="B50" i="5"/>
  <c r="V50" i="5"/>
  <c r="E50" i="5"/>
  <c r="B51" i="5"/>
  <c r="V51" i="5"/>
  <c r="E51" i="5"/>
  <c r="X51" i="5" s="1"/>
  <c r="B52" i="5"/>
  <c r="V52" i="5"/>
  <c r="E52" i="5"/>
  <c r="X52" i="5" s="1"/>
  <c r="B53" i="5"/>
  <c r="V53" i="5"/>
  <c r="E53" i="5"/>
  <c r="B54" i="5"/>
  <c r="V54" i="5"/>
  <c r="E54" i="5"/>
  <c r="X54" i="5" s="1"/>
  <c r="B55" i="5"/>
  <c r="V55" i="5"/>
  <c r="E55" i="5"/>
  <c r="X55" i="5" s="1"/>
  <c r="B56" i="5"/>
  <c r="V56" i="5"/>
  <c r="E56" i="5"/>
  <c r="X56" i="5" s="1"/>
  <c r="B57" i="5"/>
  <c r="V57" i="5"/>
  <c r="E57" i="5"/>
  <c r="B58" i="5"/>
  <c r="V58" i="5"/>
  <c r="E58" i="5"/>
  <c r="X58" i="5" s="1"/>
  <c r="B59" i="5"/>
  <c r="V59" i="5"/>
  <c r="E59" i="5"/>
  <c r="X59" i="5" s="1"/>
  <c r="B60" i="5"/>
  <c r="V60" i="5"/>
  <c r="E60" i="5"/>
  <c r="X60" i="5" s="1"/>
  <c r="B61" i="5"/>
  <c r="V61" i="5"/>
  <c r="E61" i="5"/>
  <c r="B62" i="5"/>
  <c r="V62" i="5"/>
  <c r="E62" i="5"/>
  <c r="X62" i="5" s="1"/>
  <c r="B63" i="5"/>
  <c r="V63" i="5"/>
  <c r="E63" i="5"/>
  <c r="X63" i="5" s="1"/>
  <c r="B64" i="5"/>
  <c r="V64" i="5"/>
  <c r="E64" i="5"/>
  <c r="X64" i="5" s="1"/>
  <c r="B65" i="5"/>
  <c r="V65" i="5"/>
  <c r="E65" i="5"/>
  <c r="B66" i="5"/>
  <c r="V66" i="5"/>
  <c r="E66" i="5"/>
  <c r="X66" i="5" s="1"/>
  <c r="B67" i="5"/>
  <c r="V67" i="5"/>
  <c r="E67" i="5"/>
  <c r="X67" i="5" s="1"/>
  <c r="B68" i="5"/>
  <c r="V68" i="5"/>
  <c r="E68" i="5"/>
  <c r="X68" i="5" s="1"/>
  <c r="B69" i="5"/>
  <c r="V69" i="5"/>
  <c r="E69" i="5"/>
  <c r="B70" i="5"/>
  <c r="V70" i="5"/>
  <c r="E70" i="5"/>
  <c r="X70" i="5" s="1"/>
  <c r="B71" i="5"/>
  <c r="V71" i="5"/>
  <c r="E71" i="5"/>
  <c r="X71" i="5" s="1"/>
  <c r="B72" i="5"/>
  <c r="V72" i="5"/>
  <c r="E72" i="5"/>
  <c r="X72" i="5" s="1"/>
  <c r="B73" i="5"/>
  <c r="V73" i="5"/>
  <c r="E73" i="5"/>
  <c r="B74" i="5"/>
  <c r="V74" i="5"/>
  <c r="E74" i="5"/>
  <c r="X74" i="5" s="1"/>
  <c r="B75" i="5"/>
  <c r="V75" i="5"/>
  <c r="E75" i="5"/>
  <c r="X75" i="5" s="1"/>
  <c r="B76" i="5"/>
  <c r="V76" i="5"/>
  <c r="E76" i="5"/>
  <c r="X76" i="5" s="1"/>
  <c r="B77" i="5"/>
  <c r="V77" i="5"/>
  <c r="E77" i="5"/>
  <c r="B78" i="5"/>
  <c r="V78" i="5"/>
  <c r="E78" i="5"/>
  <c r="X78" i="5" s="1"/>
  <c r="B79" i="5"/>
  <c r="V79" i="5"/>
  <c r="E79" i="5"/>
  <c r="X79" i="5" s="1"/>
  <c r="B80" i="5"/>
  <c r="V80" i="5"/>
  <c r="E80" i="5"/>
  <c r="X80" i="5" s="1"/>
  <c r="B81" i="5"/>
  <c r="V81" i="5"/>
  <c r="E81" i="5"/>
  <c r="B82" i="5"/>
  <c r="V82" i="5"/>
  <c r="E82" i="5"/>
  <c r="X82" i="5" s="1"/>
  <c r="B83" i="5"/>
  <c r="V83" i="5"/>
  <c r="E83" i="5"/>
  <c r="X83" i="5" s="1"/>
  <c r="B84" i="5"/>
  <c r="V84" i="5"/>
  <c r="E84" i="5"/>
  <c r="X84" i="5" s="1"/>
  <c r="B85" i="5"/>
  <c r="V85" i="5"/>
  <c r="E85" i="5"/>
  <c r="B86" i="5"/>
  <c r="V86" i="5"/>
  <c r="E86" i="5"/>
  <c r="B87" i="5"/>
  <c r="V87" i="5"/>
  <c r="E87" i="5"/>
  <c r="X87" i="5" s="1"/>
  <c r="B88" i="5"/>
  <c r="V88" i="5"/>
  <c r="E88" i="5"/>
  <c r="X88" i="5" s="1"/>
  <c r="B89" i="5"/>
  <c r="V89" i="5"/>
  <c r="E89" i="5"/>
  <c r="B90" i="5"/>
  <c r="V90" i="5"/>
  <c r="E90" i="5"/>
  <c r="X90" i="5" s="1"/>
  <c r="B91" i="5"/>
  <c r="V91" i="5"/>
  <c r="E91" i="5"/>
  <c r="X91" i="5" s="1"/>
  <c r="B92" i="5"/>
  <c r="V92" i="5"/>
  <c r="E92" i="5"/>
  <c r="X92" i="5" s="1"/>
  <c r="B93" i="5"/>
  <c r="V93" i="5"/>
  <c r="E93" i="5"/>
  <c r="B94" i="5"/>
  <c r="V94" i="5"/>
  <c r="E94" i="5"/>
  <c r="X94" i="5" s="1"/>
  <c r="B95" i="5"/>
  <c r="V95" i="5"/>
  <c r="E95" i="5"/>
  <c r="X95" i="5" s="1"/>
  <c r="B96" i="5"/>
  <c r="V96" i="5"/>
  <c r="E96" i="5"/>
  <c r="X96" i="5" s="1"/>
  <c r="B97" i="5"/>
  <c r="V97" i="5"/>
  <c r="E97" i="5"/>
  <c r="B98" i="5"/>
  <c r="V98" i="5"/>
  <c r="E98" i="5"/>
  <c r="X98" i="5" s="1"/>
  <c r="B99" i="5"/>
  <c r="V99" i="5"/>
  <c r="E99" i="5"/>
  <c r="X99" i="5" s="1"/>
  <c r="B100" i="5"/>
  <c r="V100" i="5"/>
  <c r="E100" i="5"/>
  <c r="X100" i="5" s="1"/>
  <c r="B101" i="5"/>
  <c r="V101" i="5"/>
  <c r="E101" i="5"/>
  <c r="B102" i="5"/>
  <c r="V102" i="5"/>
  <c r="E102" i="5"/>
  <c r="X102" i="5" s="1"/>
  <c r="B103" i="5"/>
  <c r="V103" i="5"/>
  <c r="E103" i="5"/>
  <c r="X103" i="5" s="1"/>
  <c r="B104" i="5"/>
  <c r="V104" i="5"/>
  <c r="E104" i="5"/>
  <c r="X104" i="5" s="1"/>
  <c r="B105" i="5"/>
  <c r="V105" i="5"/>
  <c r="E105" i="5"/>
  <c r="B106" i="5"/>
  <c r="V106" i="5"/>
  <c r="E106" i="5"/>
  <c r="X106" i="5" s="1"/>
  <c r="B107" i="5"/>
  <c r="V107" i="5"/>
  <c r="E107" i="5"/>
  <c r="X107" i="5" s="1"/>
  <c r="B108" i="5"/>
  <c r="V108" i="5"/>
  <c r="E108" i="5"/>
  <c r="X108" i="5" s="1"/>
  <c r="B109" i="5"/>
  <c r="V109" i="5"/>
  <c r="E109" i="5"/>
  <c r="B110" i="5"/>
  <c r="V110" i="5"/>
  <c r="E110" i="5"/>
  <c r="B111" i="5"/>
  <c r="V111" i="5"/>
  <c r="E111" i="5"/>
  <c r="X111" i="5" s="1"/>
  <c r="B112" i="5"/>
  <c r="V112" i="5"/>
  <c r="E112" i="5"/>
  <c r="X112" i="5" s="1"/>
  <c r="B113" i="5"/>
  <c r="V113" i="5"/>
  <c r="E113" i="5"/>
  <c r="B114" i="5"/>
  <c r="V114" i="5"/>
  <c r="E114" i="5"/>
  <c r="X114" i="5" s="1"/>
  <c r="B115" i="5"/>
  <c r="V115" i="5"/>
  <c r="E115" i="5"/>
  <c r="X115" i="5" s="1"/>
  <c r="B116" i="5"/>
  <c r="V116" i="5"/>
  <c r="E116" i="5"/>
  <c r="X116" i="5" s="1"/>
  <c r="B117" i="5"/>
  <c r="V117" i="5"/>
  <c r="E117" i="5"/>
  <c r="B118" i="5"/>
  <c r="V118" i="5"/>
  <c r="E118" i="5"/>
  <c r="X118" i="5" s="1"/>
  <c r="B119" i="5"/>
  <c r="V119" i="5"/>
  <c r="E119" i="5"/>
  <c r="X119" i="5" s="1"/>
  <c r="B120" i="5"/>
  <c r="V120" i="5"/>
  <c r="E120" i="5"/>
  <c r="X120" i="5" s="1"/>
  <c r="B121" i="5"/>
  <c r="V121" i="5"/>
  <c r="E121" i="5"/>
  <c r="B122" i="5"/>
  <c r="V122" i="5"/>
  <c r="E122" i="5"/>
  <c r="X122" i="5" s="1"/>
  <c r="B123" i="5"/>
  <c r="V123" i="5"/>
  <c r="E123" i="5"/>
  <c r="X123" i="5" s="1"/>
  <c r="B124" i="5"/>
  <c r="V124" i="5"/>
  <c r="E124" i="5"/>
  <c r="X124" i="5" s="1"/>
  <c r="B125" i="5"/>
  <c r="V125" i="5"/>
  <c r="E125" i="5"/>
  <c r="B126" i="5"/>
  <c r="V126" i="5"/>
  <c r="E126" i="5"/>
  <c r="B127" i="5"/>
  <c r="V127" i="5"/>
  <c r="E127" i="5"/>
  <c r="X127" i="5" s="1"/>
  <c r="B128" i="5"/>
  <c r="V128" i="5"/>
  <c r="E128" i="5"/>
  <c r="X128" i="5" s="1"/>
  <c r="B129" i="5"/>
  <c r="V129" i="5"/>
  <c r="E129" i="5"/>
  <c r="B130" i="5"/>
  <c r="V130" i="5"/>
  <c r="E130" i="5"/>
  <c r="X130" i="5" s="1"/>
  <c r="B131" i="5"/>
  <c r="V131" i="5"/>
  <c r="E131" i="5"/>
  <c r="X131" i="5" s="1"/>
  <c r="B132" i="5"/>
  <c r="V132" i="5"/>
  <c r="E132" i="5"/>
  <c r="B133" i="5"/>
  <c r="V133" i="5"/>
  <c r="E133" i="5"/>
  <c r="B134" i="5"/>
  <c r="V134" i="5"/>
  <c r="E134" i="5"/>
  <c r="B135" i="5"/>
  <c r="V135" i="5"/>
  <c r="E135" i="5"/>
  <c r="X135" i="5" s="1"/>
  <c r="B136" i="5"/>
  <c r="V136" i="5"/>
  <c r="E136" i="5"/>
  <c r="X136" i="5" s="1"/>
  <c r="B137" i="5"/>
  <c r="V137" i="5"/>
  <c r="E137" i="5"/>
  <c r="B138" i="5"/>
  <c r="V138" i="5"/>
  <c r="E138" i="5"/>
  <c r="X138" i="5" s="1"/>
  <c r="B139" i="5"/>
  <c r="V139" i="5"/>
  <c r="E139" i="5"/>
  <c r="X139" i="5" s="1"/>
  <c r="B140" i="5"/>
  <c r="V140" i="5"/>
  <c r="E140" i="5"/>
  <c r="X140" i="5" s="1"/>
  <c r="B141" i="5"/>
  <c r="V141" i="5"/>
  <c r="E141" i="5"/>
  <c r="B142" i="5"/>
  <c r="V142" i="5"/>
  <c r="E142" i="5"/>
  <c r="X142" i="5" s="1"/>
  <c r="B143" i="5"/>
  <c r="V143" i="5"/>
  <c r="E143" i="5"/>
  <c r="X143" i="5" s="1"/>
  <c r="B144" i="5"/>
  <c r="V144" i="5"/>
  <c r="E144" i="5"/>
  <c r="X144" i="5" s="1"/>
  <c r="B145" i="5"/>
  <c r="V145" i="5"/>
  <c r="E145" i="5"/>
  <c r="B146" i="5"/>
  <c r="V146" i="5"/>
  <c r="E146" i="5"/>
  <c r="X146" i="5" s="1"/>
  <c r="B147" i="5"/>
  <c r="V147" i="5"/>
  <c r="E147" i="5"/>
  <c r="X147" i="5" s="1"/>
  <c r="B148" i="5"/>
  <c r="V148" i="5"/>
  <c r="E148" i="5"/>
  <c r="X148" i="5" s="1"/>
  <c r="B149" i="5"/>
  <c r="V149" i="5"/>
  <c r="E149" i="5"/>
  <c r="B150" i="5"/>
  <c r="V150" i="5"/>
  <c r="E150" i="5"/>
  <c r="X150" i="5" s="1"/>
  <c r="B151" i="5"/>
  <c r="V151" i="5"/>
  <c r="E151" i="5"/>
  <c r="X151" i="5" s="1"/>
  <c r="B152" i="5"/>
  <c r="V152" i="5"/>
  <c r="E152" i="5"/>
  <c r="X152" i="5" s="1"/>
  <c r="B153" i="5"/>
  <c r="V153" i="5"/>
  <c r="E153" i="5"/>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B292" i="5"/>
  <c r="V292" i="5"/>
  <c r="E292" i="5"/>
  <c r="X292" i="5" s="1"/>
  <c r="B293" i="5"/>
  <c r="V293" i="5"/>
  <c r="E293" i="5"/>
  <c r="X293" i="5" s="1"/>
  <c r="B294" i="5"/>
  <c r="V294" i="5"/>
  <c r="E294" i="5"/>
  <c r="X294" i="5" s="1"/>
  <c r="B295" i="5"/>
  <c r="V295" i="5"/>
  <c r="E295" i="5"/>
  <c r="B296" i="5"/>
  <c r="V296" i="5"/>
  <c r="E296" i="5"/>
  <c r="X296" i="5" s="1"/>
  <c r="B297" i="5"/>
  <c r="V297" i="5"/>
  <c r="E297" i="5"/>
  <c r="X297" i="5" s="1"/>
  <c r="B298" i="5"/>
  <c r="V298" i="5"/>
  <c r="E298" i="5"/>
  <c r="X298" i="5" s="1"/>
  <c r="B299" i="5"/>
  <c r="V299" i="5"/>
  <c r="E299" i="5"/>
  <c r="B300" i="5"/>
  <c r="V300" i="5"/>
  <c r="E300" i="5"/>
  <c r="X300" i="5" s="1"/>
  <c r="B301" i="5"/>
  <c r="V301" i="5"/>
  <c r="E301" i="5"/>
  <c r="X301" i="5" s="1"/>
  <c r="B302" i="5"/>
  <c r="V302" i="5"/>
  <c r="E302" i="5"/>
  <c r="X302" i="5" s="1"/>
  <c r="B303" i="5"/>
  <c r="V303" i="5"/>
  <c r="E303" i="5"/>
  <c r="B304" i="5"/>
  <c r="V304" i="5"/>
  <c r="E304" i="5"/>
  <c r="X304" i="5" s="1"/>
  <c r="B305" i="5"/>
  <c r="V305" i="5"/>
  <c r="E305" i="5"/>
  <c r="X305" i="5" s="1"/>
  <c r="B306" i="5"/>
  <c r="V306" i="5"/>
  <c r="E306" i="5"/>
  <c r="X306" i="5" s="1"/>
  <c r="B307" i="5"/>
  <c r="V307" i="5"/>
  <c r="E307" i="5"/>
  <c r="B308" i="5"/>
  <c r="V308" i="5"/>
  <c r="E308" i="5"/>
  <c r="X308" i="5" s="1"/>
  <c r="B309" i="5"/>
  <c r="V309" i="5"/>
  <c r="E309" i="5"/>
  <c r="X309" i="5" s="1"/>
  <c r="B310" i="5"/>
  <c r="V310" i="5"/>
  <c r="E310" i="5"/>
  <c r="X310" i="5" s="1"/>
  <c r="B311" i="5"/>
  <c r="V311" i="5"/>
  <c r="E311" i="5"/>
  <c r="B312" i="5"/>
  <c r="V312" i="5"/>
  <c r="E312" i="5"/>
  <c r="B313" i="5"/>
  <c r="V313" i="5"/>
  <c r="E313" i="5"/>
  <c r="X313" i="5" s="1"/>
  <c r="B314" i="5"/>
  <c r="V314" i="5"/>
  <c r="E314" i="5"/>
  <c r="X314" i="5" s="1"/>
  <c r="B315" i="5"/>
  <c r="V315" i="5"/>
  <c r="E315" i="5"/>
  <c r="B316" i="5"/>
  <c r="V316" i="5"/>
  <c r="E316" i="5"/>
  <c r="X316" i="5" s="1"/>
  <c r="B317" i="5"/>
  <c r="V317" i="5"/>
  <c r="E317" i="5"/>
  <c r="X317" i="5" s="1"/>
  <c r="B318" i="5"/>
  <c r="V318" i="5"/>
  <c r="E318" i="5"/>
  <c r="X318" i="5" s="1"/>
  <c r="B319" i="5"/>
  <c r="V319" i="5"/>
  <c r="E319" i="5"/>
  <c r="B320" i="5"/>
  <c r="V320" i="5"/>
  <c r="E320" i="5"/>
  <c r="X320" i="5" s="1"/>
  <c r="B321" i="5"/>
  <c r="V321" i="5"/>
  <c r="E321" i="5"/>
  <c r="X321" i="5" s="1"/>
  <c r="B322" i="5"/>
  <c r="V322" i="5"/>
  <c r="E322" i="5"/>
  <c r="X322" i="5" s="1"/>
  <c r="B323" i="5"/>
  <c r="V323" i="5"/>
  <c r="E323" i="5"/>
  <c r="B324" i="5"/>
  <c r="V324" i="5"/>
  <c r="E324" i="5"/>
  <c r="X324" i="5" s="1"/>
  <c r="B325" i="5"/>
  <c r="V325" i="5"/>
  <c r="E325" i="5"/>
  <c r="X325" i="5" s="1"/>
  <c r="B326" i="5"/>
  <c r="V326" i="5"/>
  <c r="E326" i="5"/>
  <c r="X326" i="5" s="1"/>
  <c r="B327" i="5"/>
  <c r="V327" i="5"/>
  <c r="E327" i="5"/>
  <c r="B328" i="5"/>
  <c r="V328" i="5"/>
  <c r="E328" i="5"/>
  <c r="X328" i="5" s="1"/>
  <c r="B329" i="5"/>
  <c r="V329" i="5"/>
  <c r="E329" i="5"/>
  <c r="X329" i="5" s="1"/>
  <c r="B330" i="5"/>
  <c r="V330" i="5"/>
  <c r="E330" i="5"/>
  <c r="X330" i="5" s="1"/>
  <c r="B331" i="5"/>
  <c r="V331" i="5"/>
  <c r="E331" i="5"/>
  <c r="B332" i="5"/>
  <c r="V332" i="5"/>
  <c r="E332" i="5"/>
  <c r="X332" i="5" s="1"/>
  <c r="B333" i="5"/>
  <c r="V333" i="5"/>
  <c r="E333" i="5"/>
  <c r="X333" i="5" s="1"/>
  <c r="B334" i="5"/>
  <c r="V334" i="5"/>
  <c r="E334" i="5"/>
  <c r="X334" i="5" s="1"/>
  <c r="B335" i="5"/>
  <c r="V335" i="5"/>
  <c r="E335" i="5"/>
  <c r="B336" i="5"/>
  <c r="V336" i="5"/>
  <c r="E336" i="5"/>
  <c r="X336" i="5" s="1"/>
  <c r="B337" i="5"/>
  <c r="V337" i="5"/>
  <c r="E337" i="5"/>
  <c r="X337" i="5" s="1"/>
  <c r="B338" i="5"/>
  <c r="V338" i="5"/>
  <c r="E338" i="5"/>
  <c r="X338" i="5" s="1"/>
  <c r="B339" i="5"/>
  <c r="V339" i="5"/>
  <c r="E339" i="5"/>
  <c r="B340" i="5"/>
  <c r="V340" i="5"/>
  <c r="E340" i="5"/>
  <c r="X340" i="5" s="1"/>
  <c r="B341" i="5"/>
  <c r="V341" i="5"/>
  <c r="E341" i="5"/>
  <c r="X341" i="5" s="1"/>
  <c r="B342" i="5"/>
  <c r="V342" i="5"/>
  <c r="E342" i="5"/>
  <c r="X342" i="5" s="1"/>
  <c r="B343" i="5"/>
  <c r="V343" i="5"/>
  <c r="E343" i="5"/>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V531" i="5"/>
  <c r="E531" i="5"/>
  <c r="X531" i="5" s="1"/>
  <c r="V532" i="5"/>
  <c r="E532" i="5"/>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X639" i="5" s="1"/>
  <c r="V640" i="5"/>
  <c r="E640" i="5"/>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V698" i="5"/>
  <c r="E698" i="5"/>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V757" i="5"/>
  <c r="E757" i="5"/>
  <c r="V758" i="5"/>
  <c r="E758" i="5"/>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V1010" i="5"/>
  <c r="E1010" i="5"/>
  <c r="X1010" i="5" s="1"/>
  <c r="V1011" i="5"/>
  <c r="E1011" i="5"/>
  <c r="X1011" i="5" s="1"/>
  <c r="V1012" i="5"/>
  <c r="E1012" i="5"/>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V1071" i="5"/>
  <c r="E1071" i="5"/>
  <c r="X1071" i="5" s="1"/>
  <c r="V1072" i="5"/>
  <c r="E1072" i="5"/>
  <c r="X1072" i="5" s="1"/>
  <c r="V1073" i="5"/>
  <c r="E1073" i="5"/>
  <c r="X1073" i="5" s="1"/>
  <c r="V1074" i="5"/>
  <c r="E1074" i="5"/>
  <c r="X1074" i="5" s="1"/>
  <c r="V1075" i="5"/>
  <c r="E1075" i="5"/>
  <c r="V1076" i="5"/>
  <c r="E1076" i="5"/>
  <c r="X1076" i="5" s="1"/>
  <c r="V1077" i="5"/>
  <c r="E1077" i="5"/>
  <c r="X1077" i="5" s="1"/>
  <c r="V1078" i="5"/>
  <c r="E1078" i="5"/>
  <c r="X1078" i="5" s="1"/>
  <c r="V1079" i="5"/>
  <c r="E1079" i="5"/>
  <c r="X1079" i="5" s="1"/>
  <c r="V1080" i="5"/>
  <c r="E1080" i="5"/>
  <c r="X1080" i="5" s="1"/>
  <c r="V1081" i="5"/>
  <c r="E1081" i="5"/>
  <c r="X1081" i="5" s="1"/>
  <c r="V1082" i="5"/>
  <c r="E1082" i="5"/>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V1238" i="5"/>
  <c r="E1238" i="5"/>
  <c r="X1238" i="5" s="1"/>
  <c r="V1239" i="5"/>
  <c r="E1239" i="5"/>
  <c r="X1239" i="5" s="1"/>
  <c r="V1240" i="5"/>
  <c r="E1240" i="5"/>
  <c r="V1241" i="5"/>
  <c r="E1241" i="5"/>
  <c r="X1241" i="5" s="1"/>
  <c r="V1242" i="5"/>
  <c r="E1242" i="5"/>
  <c r="X1242" i="5" s="1"/>
  <c r="V1243" i="5"/>
  <c r="E1243" i="5"/>
  <c r="X1243" i="5" s="1"/>
  <c r="V1244" i="5"/>
  <c r="E1244" i="5"/>
  <c r="X1244" i="5" s="1"/>
  <c r="V1245" i="5"/>
  <c r="E1245" i="5"/>
  <c r="X1245" i="5" s="1"/>
  <c r="V1246" i="5"/>
  <c r="E1246" i="5"/>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X1271" i="5" s="1"/>
  <c r="V1272" i="5"/>
  <c r="E1272" i="5"/>
  <c r="X1272" i="5" s="1"/>
  <c r="V1273" i="5"/>
  <c r="E1273" i="5"/>
  <c r="X1273" i="5" s="1"/>
  <c r="V1274" i="5"/>
  <c r="E1274" i="5"/>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V1399" i="5"/>
  <c r="E1399" i="5"/>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V1579" i="5"/>
  <c r="E1579" i="5"/>
  <c r="X1579" i="5" s="1"/>
  <c r="V1580" i="5"/>
  <c r="E1580" i="5"/>
  <c r="X1580" i="5" s="1"/>
  <c r="V1581" i="5"/>
  <c r="E1581" i="5"/>
  <c r="X1581" i="5" s="1"/>
  <c r="V1582" i="5"/>
  <c r="E1582" i="5"/>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X1595" i="5" s="1"/>
  <c r="V1596" i="5"/>
  <c r="E1596" i="5"/>
  <c r="X1596" i="5" s="1"/>
  <c r="V1597" i="5"/>
  <c r="E1597" i="5"/>
  <c r="X1597" i="5" s="1"/>
  <c r="V1598" i="5"/>
  <c r="E1598" i="5"/>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V1685" i="5"/>
  <c r="E1685" i="5"/>
  <c r="X1685" i="5" s="1"/>
  <c r="V1686" i="5"/>
  <c r="E1686" i="5"/>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V1711" i="5"/>
  <c r="E1711" i="5"/>
  <c r="X1711" i="5" s="1"/>
  <c r="V1712" i="5"/>
  <c r="E1712" i="5"/>
  <c r="X1712" i="5" s="1"/>
  <c r="V1713" i="5"/>
  <c r="E1713" i="5"/>
  <c r="X1713" i="5" s="1"/>
  <c r="V1714" i="5"/>
  <c r="E1714" i="5"/>
  <c r="X1714" i="5" s="1"/>
  <c r="V1715" i="5"/>
  <c r="E1715" i="5"/>
  <c r="X1715" i="5" s="1"/>
  <c r="V1716" i="5"/>
  <c r="E1716" i="5"/>
  <c r="X1716" i="5" s="1"/>
  <c r="V1717" i="5"/>
  <c r="E1717" i="5"/>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V1826" i="5"/>
  <c r="E1826" i="5"/>
  <c r="X1826" i="5" s="1"/>
  <c r="V1827" i="5"/>
  <c r="E1827" i="5"/>
  <c r="X1827" i="5" s="1"/>
  <c r="V1828" i="5"/>
  <c r="E1828" i="5"/>
  <c r="X1828" i="5" s="1"/>
  <c r="V1829" i="5"/>
  <c r="E1829" i="5"/>
  <c r="X1829" i="5" s="1"/>
  <c r="V1830" i="5"/>
  <c r="E1830" i="5"/>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X1856" i="5" s="1"/>
  <c r="V1857" i="5"/>
  <c r="E1857" i="5"/>
  <c r="X1857" i="5" s="1"/>
  <c r="V1858" i="5"/>
  <c r="E1858" i="5"/>
  <c r="X1858" i="5" s="1"/>
  <c r="V1859" i="5"/>
  <c r="E1859" i="5"/>
  <c r="X1859" i="5" s="1"/>
  <c r="V1860" i="5"/>
  <c r="E1860" i="5"/>
  <c r="X1860" i="5" s="1"/>
  <c r="V1861" i="5"/>
  <c r="E1861" i="5"/>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V1875" i="5"/>
  <c r="E1875" i="5"/>
  <c r="X1875" i="5" s="1"/>
  <c r="V1876" i="5"/>
  <c r="E1876" i="5"/>
  <c r="V1877" i="5"/>
  <c r="E1877" i="5"/>
  <c r="X1877" i="5" s="1"/>
  <c r="V1878" i="5"/>
  <c r="E1878" i="5"/>
  <c r="X1878" i="5" s="1"/>
  <c r="V1879" i="5"/>
  <c r="E1879" i="5"/>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X1896" i="5" s="1"/>
  <c r="V1897" i="5"/>
  <c r="E1897" i="5"/>
  <c r="X1897" i="5" s="1"/>
  <c r="V1898" i="5"/>
  <c r="E1898" i="5"/>
  <c r="V1899" i="5"/>
  <c r="E1899" i="5"/>
  <c r="X1899" i="5" s="1"/>
  <c r="V1900" i="5"/>
  <c r="E1900" i="5"/>
  <c r="V1901" i="5"/>
  <c r="E1901" i="5"/>
  <c r="X1901" i="5" s="1"/>
  <c r="V1902" i="5"/>
  <c r="E1902" i="5"/>
  <c r="X1902" i="5" s="1"/>
  <c r="V1903" i="5"/>
  <c r="E1903" i="5"/>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X2094" i="5" s="1"/>
  <c r="V2095" i="5"/>
  <c r="E2095" i="5"/>
  <c r="X2095" i="5" s="1"/>
  <c r="V2096" i="5"/>
  <c r="E2096" i="5"/>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V2129" i="5"/>
  <c r="E2129" i="5"/>
  <c r="X2129" i="5" s="1"/>
  <c r="V2130" i="5"/>
  <c r="E2130" i="5"/>
  <c r="X2130" i="5" s="1"/>
  <c r="V2131" i="5"/>
  <c r="E2131" i="5"/>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V2408" i="5"/>
  <c r="E2408" i="5"/>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X2471" i="5" s="1"/>
  <c r="V2472" i="5"/>
  <c r="E2472" i="5"/>
  <c r="X2472" i="5" s="1"/>
  <c r="V2473" i="5"/>
  <c r="E2473" i="5"/>
  <c r="X2473" i="5" s="1"/>
  <c r="V2474" i="5"/>
  <c r="E2474" i="5"/>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39" i="6"/>
  <c r="F98" i="6" s="1"/>
  <c r="H98" i="6" s="1"/>
  <c r="D98" i="6" s="1"/>
  <c r="F28" i="6"/>
  <c r="H28" i="6" s="1"/>
  <c r="F17" i="6"/>
  <c r="C123" i="6"/>
  <c r="C122" i="6"/>
  <c r="C121" i="6"/>
  <c r="C120" i="6"/>
  <c r="G103" i="6"/>
  <c r="G102" i="6"/>
  <c r="G101" i="6"/>
  <c r="G100" i="6"/>
  <c r="G88" i="6"/>
  <c r="G87" i="6"/>
  <c r="G86" i="6"/>
  <c r="G85" i="6"/>
  <c r="G84" i="6"/>
  <c r="F50" i="6"/>
  <c r="H50" i="6" s="1"/>
  <c r="D50" i="6" s="1"/>
  <c r="G83" i="6"/>
  <c r="G77" i="6"/>
  <c r="G76" i="6"/>
  <c r="G75" i="6"/>
  <c r="G74" i="6"/>
  <c r="G73" i="6"/>
  <c r="G72" i="6"/>
  <c r="J74" i="6"/>
  <c r="G66" i="6"/>
  <c r="G65" i="6"/>
  <c r="G64" i="6"/>
  <c r="G63" i="6"/>
  <c r="G62" i="6"/>
  <c r="G61" i="6"/>
  <c r="G55" i="6"/>
  <c r="G54" i="6"/>
  <c r="G53" i="6"/>
  <c r="G52" i="6"/>
  <c r="G51" i="6"/>
  <c r="G50" i="6"/>
  <c r="G44" i="6"/>
  <c r="G43" i="6"/>
  <c r="G42" i="6"/>
  <c r="G41" i="6"/>
  <c r="G40" i="6"/>
  <c r="G39" i="6"/>
  <c r="H39" i="6"/>
  <c r="D39" i="6" s="1"/>
  <c r="G33" i="6"/>
  <c r="G32" i="6"/>
  <c r="G31" i="6"/>
  <c r="G30" i="6"/>
  <c r="G29" i="6"/>
  <c r="G28" i="6"/>
  <c r="G17" i="6"/>
  <c r="H17" i="6" s="1"/>
  <c r="D17" i="6" s="1"/>
  <c r="H7" i="6"/>
  <c r="D7" i="6"/>
  <c r="G9" i="6"/>
  <c r="H9" i="6"/>
  <c r="D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B2" i="6" s="1"/>
  <c r="H114" i="6"/>
  <c r="D114" i="6" s="1"/>
  <c r="G94" i="6"/>
  <c r="G95" i="6"/>
  <c r="G96" i="6"/>
  <c r="G98" i="6"/>
  <c r="G99" i="6"/>
  <c r="G108" i="6"/>
  <c r="G109" i="6"/>
  <c r="G110" i="6"/>
  <c r="G111" i="6"/>
  <c r="G10" i="6"/>
  <c r="H10" i="6" s="1"/>
  <c r="D10" i="6" s="1"/>
  <c r="G13" i="6"/>
  <c r="H13" i="6" s="1"/>
  <c r="G5" i="6"/>
  <c r="H5" i="6" s="1"/>
  <c r="F6" i="6"/>
  <c r="H6" i="6" s="1"/>
  <c r="G6" i="6"/>
  <c r="G11" i="6"/>
  <c r="H11" i="6" s="1"/>
  <c r="H14" i="6"/>
  <c r="G15" i="6"/>
  <c r="H15" i="6" s="1"/>
  <c r="D15" i="6" s="1"/>
  <c r="H16" i="6"/>
  <c r="I4" i="6"/>
  <c r="I5" i="6"/>
  <c r="J5" i="6"/>
  <c r="I6" i="6"/>
  <c r="J6" i="6"/>
  <c r="I9" i="6"/>
  <c r="C9" i="6" s="1"/>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20" i="5"/>
  <c r="X21" i="5"/>
  <c r="X25" i="5"/>
  <c r="X26" i="5"/>
  <c r="X29" i="5"/>
  <c r="X33" i="5"/>
  <c r="X37" i="5"/>
  <c r="X41" i="5"/>
  <c r="X45" i="5"/>
  <c r="X49" i="5"/>
  <c r="X50" i="5"/>
  <c r="X53" i="5"/>
  <c r="X57" i="5"/>
  <c r="X61" i="5"/>
  <c r="X65" i="5"/>
  <c r="X69" i="5"/>
  <c r="X73" i="5"/>
  <c r="X77" i="5"/>
  <c r="X81" i="5"/>
  <c r="X85" i="5"/>
  <c r="X86" i="5"/>
  <c r="X89" i="5"/>
  <c r="X93" i="5"/>
  <c r="X97" i="5"/>
  <c r="X101" i="5"/>
  <c r="X105" i="5"/>
  <c r="X109" i="5"/>
  <c r="X110" i="5"/>
  <c r="X113" i="5"/>
  <c r="X117" i="5"/>
  <c r="X121" i="5"/>
  <c r="X125" i="5"/>
  <c r="X126" i="5"/>
  <c r="X129" i="5"/>
  <c r="X132" i="5"/>
  <c r="X133" i="5"/>
  <c r="X134" i="5"/>
  <c r="X137" i="5"/>
  <c r="X141" i="5"/>
  <c r="X145" i="5"/>
  <c r="X149" i="5"/>
  <c r="X153" i="5"/>
  <c r="X190" i="5"/>
  <c r="X224" i="5"/>
  <c r="X260" i="5"/>
  <c r="X291" i="5"/>
  <c r="X295" i="5"/>
  <c r="X299" i="5"/>
  <c r="X303" i="5"/>
  <c r="X307" i="5"/>
  <c r="X311" i="5"/>
  <c r="X312" i="5"/>
  <c r="X315" i="5"/>
  <c r="X319" i="5"/>
  <c r="X323" i="5"/>
  <c r="X327" i="5"/>
  <c r="X331" i="5"/>
  <c r="X335" i="5"/>
  <c r="X339" i="5"/>
  <c r="X343" i="5"/>
  <c r="X380" i="5"/>
  <c r="X415" i="5"/>
  <c r="X445" i="5"/>
  <c r="X468" i="5"/>
  <c r="X481" i="5"/>
  <c r="X517" i="5"/>
  <c r="X530" i="5"/>
  <c r="X532" i="5"/>
  <c r="X553" i="5"/>
  <c r="X583" i="5"/>
  <c r="X614" i="5"/>
  <c r="X631" i="5"/>
  <c r="X635" i="5"/>
  <c r="X640" i="5"/>
  <c r="X649" i="5"/>
  <c r="X697" i="5"/>
  <c r="X698" i="5"/>
  <c r="X710" i="5"/>
  <c r="X721" i="5"/>
  <c r="X756" i="5"/>
  <c r="X757" i="5"/>
  <c r="X758" i="5"/>
  <c r="X781" i="5"/>
  <c r="X823" i="5"/>
  <c r="X842" i="5"/>
  <c r="X847" i="5"/>
  <c r="X854" i="5"/>
  <c r="X883" i="5"/>
  <c r="X900" i="5"/>
  <c r="X907" i="5"/>
  <c r="X952" i="5"/>
  <c r="X962" i="5"/>
  <c r="X973" i="5"/>
  <c r="X986" i="5"/>
  <c r="X998" i="5"/>
  <c r="X1009" i="5"/>
  <c r="X1012" i="5"/>
  <c r="X1039" i="5"/>
  <c r="X1046" i="5"/>
  <c r="X1070" i="5"/>
  <c r="X1075" i="5"/>
  <c r="X1082" i="5"/>
  <c r="X1099" i="5"/>
  <c r="X1147" i="5"/>
  <c r="X1166" i="5"/>
  <c r="X1177" i="5"/>
  <c r="X1214" i="5"/>
  <c r="X1226" i="5"/>
  <c r="X1237" i="5"/>
  <c r="X1240" i="5"/>
  <c r="X1246" i="5"/>
  <c r="X1267" i="5"/>
  <c r="X1274" i="5"/>
  <c r="X1291" i="5"/>
  <c r="X1333" i="5"/>
  <c r="X1352" i="5"/>
  <c r="X1363" i="5"/>
  <c r="X1398" i="5"/>
  <c r="X1399" i="5"/>
  <c r="X1435" i="5"/>
  <c r="X1483" i="5"/>
  <c r="X1513" i="5"/>
  <c r="X1542" i="5"/>
  <c r="X1544" i="5"/>
  <c r="X1556" i="5"/>
  <c r="X1566" i="5"/>
  <c r="X1578" i="5"/>
  <c r="X1582" i="5"/>
  <c r="X1591" i="5"/>
  <c r="X1598" i="5"/>
  <c r="X1621" i="5"/>
  <c r="X1663" i="5"/>
  <c r="X1670" i="5"/>
  <c r="X1684" i="5"/>
  <c r="X1686" i="5"/>
  <c r="X1710" i="5"/>
  <c r="X1717" i="5"/>
  <c r="X1722" i="5"/>
  <c r="X1747" i="5"/>
  <c r="X1789" i="5"/>
  <c r="X1825" i="5"/>
  <c r="X1830" i="5"/>
  <c r="X1854" i="5"/>
  <c r="X1861" i="5"/>
  <c r="X1874" i="5"/>
  <c r="X1876" i="5"/>
  <c r="X1879" i="5"/>
  <c r="X1892" i="5"/>
  <c r="X1898" i="5"/>
  <c r="X1900" i="5"/>
  <c r="X1903" i="5"/>
  <c r="X1910" i="5"/>
  <c r="X1933" i="5"/>
  <c r="X1974" i="5"/>
  <c r="X1988" i="5"/>
  <c r="X1998" i="5"/>
  <c r="X2006" i="5"/>
  <c r="X2024" i="5"/>
  <c r="X2042" i="5"/>
  <c r="X2054" i="5"/>
  <c r="X2060" i="5"/>
  <c r="X2083" i="5"/>
  <c r="X2090" i="5"/>
  <c r="X2096" i="5"/>
  <c r="X2118" i="5"/>
  <c r="X2128" i="5"/>
  <c r="X2131" i="5"/>
  <c r="X2180" i="5"/>
  <c r="X2186" i="5"/>
  <c r="X2197" i="5"/>
  <c r="X2222" i="5"/>
  <c r="X2266" i="5"/>
  <c r="X2272" i="5"/>
  <c r="X2335" i="5"/>
  <c r="X2390" i="5"/>
  <c r="X2407" i="5"/>
  <c r="X2408" i="5"/>
  <c r="X2426" i="5"/>
  <c r="X2434" i="5"/>
  <c r="X2467" i="5"/>
  <c r="X247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A14" i="4" a="1"/>
  <c r="AA14" i="4"/>
  <c r="AA15" i="4" a="1"/>
  <c r="B31" i="4"/>
  <c r="A18" i="6"/>
  <c r="F40" i="6"/>
  <c r="F51" i="6" s="1"/>
  <c r="B32" i="4"/>
  <c r="A19" i="6"/>
  <c r="F41" i="6"/>
  <c r="F100" i="6" s="1"/>
  <c r="H100" i="6" s="1"/>
  <c r="D100" i="6" s="1"/>
  <c r="AA15" i="4"/>
  <c r="B33" i="4"/>
  <c r="A20" i="6"/>
  <c r="F42" i="6"/>
  <c r="F53" i="6" s="1"/>
  <c r="F18" i="6"/>
  <c r="H18" i="6"/>
  <c r="D18" i="6" s="1"/>
  <c r="F19" i="6"/>
  <c r="H19" i="6"/>
  <c r="D19" i="6" s="1"/>
  <c r="F20" i="6"/>
  <c r="H20" i="6"/>
  <c r="D20" i="6" s="1"/>
  <c r="O33" i="4"/>
  <c r="P57" i="4"/>
  <c r="B81" i="4" s="1"/>
  <c r="A64" i="6" s="1"/>
  <c r="B123" i="4"/>
  <c r="A101" i="6" s="1"/>
  <c r="O32" i="4"/>
  <c r="P56" i="4"/>
  <c r="B104" i="4" s="1"/>
  <c r="A85" i="6" s="1"/>
  <c r="B122" i="4"/>
  <c r="A100" i="6"/>
  <c r="B105" i="4"/>
  <c r="A86" i="6"/>
  <c r="B93" i="4"/>
  <c r="A75" i="6" s="1"/>
  <c r="B92" i="4"/>
  <c r="A74" i="6" s="1"/>
  <c r="B80" i="4"/>
  <c r="A63" i="6"/>
  <c r="B69" i="4"/>
  <c r="A53" i="6"/>
  <c r="B57" i="4"/>
  <c r="A42" i="6" s="1"/>
  <c r="B56" i="4"/>
  <c r="A41" i="6" s="1"/>
  <c r="P45" i="4"/>
  <c r="B45" i="4"/>
  <c r="A31" i="6"/>
  <c r="P44" i="4"/>
  <c r="B44" i="4" s="1"/>
  <c r="A30" i="6" s="1"/>
  <c r="C20" i="6"/>
  <c r="F116" i="6"/>
  <c r="H116" i="6" s="1"/>
  <c r="D116" i="6" s="1"/>
  <c r="A116" i="6"/>
  <c r="G116" i="6"/>
  <c r="F117" i="6"/>
  <c r="H117" i="6" s="1"/>
  <c r="D117" i="6" s="1"/>
  <c r="A117" i="6"/>
  <c r="G117" i="6"/>
  <c r="H42" i="6"/>
  <c r="F52" i="6"/>
  <c r="H52" i="6" s="1"/>
  <c r="D52" i="6" s="1"/>
  <c r="F63" i="6"/>
  <c r="F74" i="6" s="1"/>
  <c r="F101" i="6"/>
  <c r="H101" i="6" s="1"/>
  <c r="D101" i="6" s="1"/>
  <c r="F30" i="6"/>
  <c r="H30" i="6" s="1"/>
  <c r="F31" i="6"/>
  <c r="H31" i="6"/>
  <c r="D31" i="6" s="1"/>
  <c r="K117" i="6"/>
  <c r="D42" i="6"/>
  <c r="F29" i="6"/>
  <c r="H29" i="6"/>
  <c r="C29" i="6" s="1"/>
  <c r="D29" i="6"/>
  <c r="F99" i="6"/>
  <c r="H99" i="6"/>
  <c r="D99" i="6" s="1"/>
  <c r="F115" i="6"/>
  <c r="H115" i="6" s="1"/>
  <c r="D115" i="6" s="1"/>
  <c r="A115" i="6"/>
  <c r="G115" i="6"/>
  <c r="O31" i="4"/>
  <c r="P43" i="4"/>
  <c r="B43" i="4" s="1"/>
  <c r="A29" i="6" s="1"/>
  <c r="P55" i="4"/>
  <c r="B55" i="4" s="1"/>
  <c r="A40" i="6" s="1"/>
  <c r="B67" i="4"/>
  <c r="A51" i="6"/>
  <c r="B79" i="4"/>
  <c r="A62" i="6" s="1"/>
  <c r="B103" i="4"/>
  <c r="A84" i="6" s="1"/>
  <c r="B121" i="4"/>
  <c r="A99" i="6" s="1"/>
  <c r="AA16" i="4" a="1"/>
  <c r="AA16" i="4"/>
  <c r="A118" i="6"/>
  <c r="G118" i="6"/>
  <c r="AA17" i="4" a="1"/>
  <c r="AA17" i="4"/>
  <c r="A119" i="6"/>
  <c r="G119" i="6"/>
  <c r="B34" i="4"/>
  <c r="A21" i="6"/>
  <c r="F43" i="6"/>
  <c r="F54" i="6" s="1"/>
  <c r="F118" i="6"/>
  <c r="H118" i="6" s="1"/>
  <c r="D118" i="6" s="1"/>
  <c r="F21" i="6"/>
  <c r="H21" i="6"/>
  <c r="D21" i="6" s="1"/>
  <c r="C21" i="6"/>
  <c r="H43" i="6"/>
  <c r="D43" i="6" s="1"/>
  <c r="F102" i="6"/>
  <c r="H102" i="6"/>
  <c r="C102" i="6" s="1"/>
  <c r="F32" i="6"/>
  <c r="H32" i="6"/>
  <c r="K118" i="6" s="1"/>
  <c r="D32" i="6"/>
  <c r="O34" i="4"/>
  <c r="P46" i="4"/>
  <c r="B46" i="4"/>
  <c r="A32" i="6"/>
  <c r="P58" i="4"/>
  <c r="B106" i="4" s="1"/>
  <c r="A87" i="6" s="1"/>
  <c r="B58" i="4"/>
  <c r="A43" i="6" s="1"/>
  <c r="B82" i="4"/>
  <c r="A65" i="6"/>
  <c r="B94" i="4"/>
  <c r="A76" i="6"/>
  <c r="B124" i="4"/>
  <c r="A102" i="6" s="1"/>
  <c r="B35" i="4"/>
  <c r="O35" i="4"/>
  <c r="P59" i="4"/>
  <c r="B125" i="4"/>
  <c r="A103" i="6"/>
  <c r="B107" i="4"/>
  <c r="A88" i="6" s="1"/>
  <c r="B95" i="4"/>
  <c r="A77" i="6" s="1"/>
  <c r="B83" i="4"/>
  <c r="A66" i="6"/>
  <c r="B71" i="4"/>
  <c r="A55" i="6"/>
  <c r="B59" i="4"/>
  <c r="A44" i="6" s="1"/>
  <c r="P47" i="4"/>
  <c r="B47" i="4"/>
  <c r="A33" i="6"/>
  <c r="A22" i="6"/>
  <c r="F22" i="6"/>
  <c r="H22" i="6"/>
  <c r="D22" i="6"/>
  <c r="F33" i="6"/>
  <c r="H33" i="6" s="1"/>
  <c r="F44" i="6"/>
  <c r="F94" i="6" s="1"/>
  <c r="F119" i="6"/>
  <c r="H119" i="6" s="1"/>
  <c r="D119" i="6" s="1"/>
  <c r="AA18" i="4" a="1"/>
  <c r="AA18" i="4"/>
  <c r="AA19" i="4" a="1"/>
  <c r="AA19" i="4"/>
  <c r="AA20" i="4" a="1"/>
  <c r="AA20" i="4"/>
  <c r="B38" i="4"/>
  <c r="O38" i="4"/>
  <c r="P62" i="4"/>
  <c r="B98" i="4" s="1"/>
  <c r="A80" i="6" s="1"/>
  <c r="B128" i="4"/>
  <c r="A106" i="6" s="1"/>
  <c r="P50" i="4"/>
  <c r="B50" i="4" s="1"/>
  <c r="A36" i="6" s="1"/>
  <c r="A25" i="6"/>
  <c r="B37" i="4"/>
  <c r="A24" i="6"/>
  <c r="O37" i="4"/>
  <c r="P49" i="4"/>
  <c r="B49" i="4" s="1"/>
  <c r="A35" i="6" s="1"/>
  <c r="P61" i="4"/>
  <c r="B85" i="4" s="1"/>
  <c r="A68" i="6" s="1"/>
  <c r="B61" i="4"/>
  <c r="A46" i="6"/>
  <c r="B73" i="4"/>
  <c r="A57" i="6"/>
  <c r="B97" i="4"/>
  <c r="A79" i="6" s="1"/>
  <c r="B109" i="4"/>
  <c r="A90" i="6" s="1"/>
  <c r="B36" i="4"/>
  <c r="O36" i="4"/>
  <c r="P60" i="4"/>
  <c r="B108" i="4" s="1"/>
  <c r="A89" i="6" s="1"/>
  <c r="B126" i="4"/>
  <c r="A104" i="6" s="1"/>
  <c r="B60" i="4"/>
  <c r="A45" i="6" s="1"/>
  <c r="P48" i="4"/>
  <c r="B48" i="4" s="1"/>
  <c r="A34" i="6" s="1"/>
  <c r="A23" i="6"/>
  <c r="A120" i="6"/>
  <c r="A121" i="6"/>
  <c r="A122" i="6"/>
  <c r="AA21" i="4" a="1"/>
  <c r="AA21" i="4"/>
  <c r="A123" i="6"/>
  <c r="B39" i="4"/>
  <c r="O39" i="4"/>
  <c r="P63" i="4"/>
  <c r="B129" i="4" s="1"/>
  <c r="A107" i="6" s="1"/>
  <c r="AA22" i="4"/>
  <c r="AA23" i="4"/>
  <c r="Q53" i="4"/>
  <c r="B89" i="4" s="1"/>
  <c r="A71" i="6" s="1"/>
  <c r="B87" i="4"/>
  <c r="A70" i="6" s="1"/>
  <c r="B75" i="4"/>
  <c r="A59" i="6" s="1"/>
  <c r="P51" i="4"/>
  <c r="B51" i="4"/>
  <c r="A37" i="6" s="1"/>
  <c r="Q41" i="4"/>
  <c r="B41" i="4"/>
  <c r="A27" i="6" s="1"/>
  <c r="A26" i="6"/>
  <c r="C42" i="6" l="1"/>
  <c r="H112" i="6"/>
  <c r="D112" i="6" s="1"/>
  <c r="F108" i="6"/>
  <c r="H108" i="6" s="1"/>
  <c r="D108" i="6" s="1"/>
  <c r="H94" i="6"/>
  <c r="D94" i="6" s="1"/>
  <c r="F109" i="6"/>
  <c r="H109" i="6" s="1"/>
  <c r="D109" i="6" s="1"/>
  <c r="F111" i="6"/>
  <c r="H111" i="6" s="1"/>
  <c r="D111" i="6" s="1"/>
  <c r="K119" i="6"/>
  <c r="D33" i="6"/>
  <c r="K116" i="6"/>
  <c r="C30" i="6"/>
  <c r="D30" i="6"/>
  <c r="H74" i="6"/>
  <c r="D74" i="6" s="1"/>
  <c r="F85" i="6"/>
  <c r="H85" i="6" s="1"/>
  <c r="H53" i="6"/>
  <c r="F64" i="6"/>
  <c r="F65" i="6"/>
  <c r="H54" i="6"/>
  <c r="D54" i="6" s="1"/>
  <c r="F103" i="6"/>
  <c r="H103" i="6" s="1"/>
  <c r="C117" i="6"/>
  <c r="B110" i="4"/>
  <c r="A91" i="6" s="1"/>
  <c r="D102" i="6"/>
  <c r="H63" i="6"/>
  <c r="D63" i="6" s="1"/>
  <c r="C114" i="6"/>
  <c r="C19" i="6"/>
  <c r="C101" i="6"/>
  <c r="C43" i="6"/>
  <c r="B99" i="4"/>
  <c r="A81" i="6" s="1"/>
  <c r="B72" i="4"/>
  <c r="A56" i="6" s="1"/>
  <c r="B62" i="4"/>
  <c r="A47" i="6" s="1"/>
  <c r="C52" i="6"/>
  <c r="C119" i="6"/>
  <c r="C118" i="6"/>
  <c r="B127" i="4"/>
  <c r="A105" i="6" s="1"/>
  <c r="F55" i="6"/>
  <c r="B70" i="4"/>
  <c r="A54" i="6" s="1"/>
  <c r="C22" i="6"/>
  <c r="B84" i="4"/>
  <c r="A67" i="6" s="1"/>
  <c r="B74" i="4"/>
  <c r="A58" i="6" s="1"/>
  <c r="H44" i="6"/>
  <c r="C54" i="6"/>
  <c r="C31" i="6"/>
  <c r="B96" i="4"/>
  <c r="A78" i="6" s="1"/>
  <c r="B86" i="4"/>
  <c r="A69" i="6" s="1"/>
  <c r="C63" i="6"/>
  <c r="C32" i="6"/>
  <c r="B63" i="4"/>
  <c r="A48" i="6" s="1"/>
  <c r="H41" i="6"/>
  <c r="D41" i="6" s="1"/>
  <c r="C116" i="6"/>
  <c r="B111" i="4"/>
  <c r="A92" i="6" s="1"/>
  <c r="B68" i="4"/>
  <c r="A52" i="6" s="1"/>
  <c r="C100" i="6"/>
  <c r="C33" i="6"/>
  <c r="H51" i="6"/>
  <c r="F62" i="6"/>
  <c r="B53" i="4"/>
  <c r="A38" i="6" s="1"/>
  <c r="B101" i="4"/>
  <c r="A82" i="6" s="1"/>
  <c r="B91" i="4"/>
  <c r="A73" i="6" s="1"/>
  <c r="K115" i="6"/>
  <c r="B65" i="4"/>
  <c r="A49" i="6" s="1"/>
  <c r="F110" i="6"/>
  <c r="H110" i="6" s="1"/>
  <c r="D110" i="6" s="1"/>
  <c r="B77" i="4"/>
  <c r="A60" i="6" s="1"/>
  <c r="C99" i="6"/>
  <c r="H40" i="6"/>
  <c r="D40" i="6" s="1"/>
  <c r="C109" i="6"/>
  <c r="F95" i="6"/>
  <c r="C18" i="6"/>
  <c r="C115" i="6"/>
  <c r="C40" i="6"/>
  <c r="D28" i="6"/>
  <c r="K114" i="6"/>
  <c r="C108" i="6"/>
  <c r="B66" i="4"/>
  <c r="A50" i="6" s="1"/>
  <c r="C17" i="6"/>
  <c r="F61" i="6"/>
  <c r="B78" i="4"/>
  <c r="A61" i="6" s="1"/>
  <c r="B131" i="4"/>
  <c r="A108" i="6" s="1"/>
  <c r="B90" i="4"/>
  <c r="A72" i="6" s="1"/>
  <c r="B135" i="4"/>
  <c r="A110" i="6" s="1"/>
  <c r="C111" i="6"/>
  <c r="C39" i="6"/>
  <c r="B137" i="4"/>
  <c r="A111" i="6" s="1"/>
  <c r="C28" i="6"/>
  <c r="C50" i="6"/>
  <c r="C94" i="6"/>
  <c r="C98" i="6"/>
  <c r="C15" i="6"/>
  <c r="C11" i="6"/>
  <c r="D11" i="6"/>
  <c r="C13" i="6"/>
  <c r="D13" i="6"/>
  <c r="C10" i="6"/>
  <c r="C12" i="6"/>
  <c r="C6" i="6"/>
  <c r="C5" i="6"/>
  <c r="C4" i="6"/>
  <c r="G53" i="4"/>
  <c r="G65" i="4"/>
  <c r="D4" i="6"/>
  <c r="F124" i="6"/>
  <c r="C124" i="6" s="1"/>
  <c r="G124" i="6" a="1"/>
  <c r="G124" i="6" s="1"/>
  <c r="G114" i="4"/>
  <c r="G41" i="4"/>
  <c r="G77" i="4"/>
  <c r="G101" i="4"/>
  <c r="D41" i="4"/>
  <c r="D101" i="4"/>
  <c r="D53" i="4"/>
  <c r="D114" i="4"/>
  <c r="D65" i="4"/>
  <c r="D77" i="4"/>
  <c r="C112" i="6" l="1"/>
  <c r="C53" i="6"/>
  <c r="D53" i="6"/>
  <c r="C74" i="6"/>
  <c r="C85" i="6"/>
  <c r="D85" i="6"/>
  <c r="C41" i="6"/>
  <c r="F66" i="6"/>
  <c r="H55" i="6"/>
  <c r="C103" i="6"/>
  <c r="D103" i="6"/>
  <c r="C44" i="6"/>
  <c r="D44" i="6"/>
  <c r="C110" i="6"/>
  <c r="H65" i="6"/>
  <c r="F76" i="6"/>
  <c r="H64" i="6"/>
  <c r="F75" i="6"/>
  <c r="H95" i="6"/>
  <c r="F96" i="6"/>
  <c r="H96" i="6" s="1"/>
  <c r="F73" i="6"/>
  <c r="H62" i="6"/>
  <c r="D51" i="6"/>
  <c r="C51" i="6"/>
  <c r="H61" i="6"/>
  <c r="F72" i="6"/>
  <c r="H124" i="6"/>
  <c r="D124" i="6" s="1"/>
  <c r="H66" i="6" l="1"/>
  <c r="F77" i="6"/>
  <c r="F86" i="6"/>
  <c r="H86" i="6" s="1"/>
  <c r="H75" i="6"/>
  <c r="C64" i="6"/>
  <c r="D64" i="6"/>
  <c r="C55" i="6"/>
  <c r="D55" i="6"/>
  <c r="H76" i="6"/>
  <c r="F87" i="6"/>
  <c r="H87" i="6" s="1"/>
  <c r="D65" i="6"/>
  <c r="C65" i="6"/>
  <c r="D62" i="6"/>
  <c r="C62" i="6"/>
  <c r="F84" i="6"/>
  <c r="H84" i="6" s="1"/>
  <c r="H73" i="6"/>
  <c r="D96" i="6"/>
  <c r="C96" i="6"/>
  <c r="C95" i="6"/>
  <c r="D95" i="6"/>
  <c r="H72" i="6"/>
  <c r="F83" i="6"/>
  <c r="H83" i="6" s="1"/>
  <c r="C61" i="6"/>
  <c r="D61" i="6"/>
  <c r="C87" i="6" l="1"/>
  <c r="D87" i="6"/>
  <c r="C76" i="6"/>
  <c r="D76" i="6"/>
  <c r="D86" i="6"/>
  <c r="C86" i="6"/>
  <c r="F88" i="6"/>
  <c r="H88" i="6" s="1"/>
  <c r="H77" i="6"/>
  <c r="D75" i="6"/>
  <c r="C75" i="6"/>
  <c r="H125" i="6"/>
  <c r="D2" i="6" s="1"/>
  <c r="D66" i="6"/>
  <c r="C66" i="6"/>
  <c r="D73" i="6"/>
  <c r="C73" i="6"/>
  <c r="D84" i="6"/>
  <c r="C84" i="6"/>
  <c r="D83" i="6"/>
  <c r="C83" i="6"/>
  <c r="D72" i="6"/>
  <c r="C72" i="6"/>
  <c r="D77" i="6" l="1"/>
  <c r="C77" i="6"/>
  <c r="C88" i="6"/>
  <c r="D8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<sst xmlns="http://schemas.openxmlformats.org/spreadsheetml/2006/main" count="27985" uniqueCount="20066">
  <si>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</si>
  <si>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</si>
  <si>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</si>
  <si>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</si>
  <si>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</si>
  <si>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</si>
  <si>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</si>
  <si>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</si>
  <si>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</si>
  <si>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</si>
  <si>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</si>
  <si>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</si>
  <si>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</si>
  <si>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</si>
  <si>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</si>
  <si>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</si>
  <si>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</si>
  <si>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</si>
  <si>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</si>
  <si>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</si>
  <si>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</si>
  <si>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</si>
  <si>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</si>
  <si>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</si>
  <si>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</si>
  <si>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</si>
  <si>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</si>
  <si>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</si>
  <si>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</si>
  <si>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</si>
  <si>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</si>
  <si>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</si>
  <si>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</si>
  <si>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</si>
  <si>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</si>
  <si>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</si>
  <si>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</si>
  <si>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</si>
  <si>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</si>
  <si>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</si>
  <si>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</si>
  <si>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</si>
  <si>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</si>
  <si>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</si>
  <si>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</si>
  <si>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</si>
  <si>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</si>
  <si>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</si>
  <si>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</si>
  <si>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</si>
  <si>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</si>
  <si>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</si>
  <si>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</si>
  <si>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</si>
  <si>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</si>
  <si>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</si>
  <si>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</si>
  <si>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</si>
  <si>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</si>
  <si>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</si>
  <si>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</si>
  <si>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</si>
  <si>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</si>
  <si>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</si>
  <si>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</si>
  <si>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</si>
  <si>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</si>
  <si>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</si>
  <si>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</si>
  <si>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</si>
  <si>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</si>
  <si>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</si>
  <si>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</si>
  <si>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</si>
  <si>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</si>
  <si>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</si>
  <si>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</si>
  <si>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</si>
  <si>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</si>
  <si>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</si>
  <si>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</si>
  <si>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</si>
  <si>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</si>
  <si>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</si>
  <si>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</si>
  <si>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</si>
  <si>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</si>
  <si>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</si>
  <si>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</si>
  <si>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</si>
  <si>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</si>
  <si>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</si>
  <si>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</si>
  <si>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</si>
  <si>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</si>
  <si>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</si>
  <si>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</si>
  <si>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</si>
  <si>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</si>
  <si>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</si>
  <si>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</si>
  <si>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</si>
  <si>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</si>
  <si>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</si>
  <si>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</si>
  <si>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</si>
  <si>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</si>
  <si>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</si>
  <si>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</si>
  <si>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</si>
  <si>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</si>
  <si>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</si>
  <si>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</si>
  <si>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</si>
  <si>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</si>
  <si>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</si>
  <si>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</si>
  <si>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</si>
  <si>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</si>
  <si>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</si>
  <si>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</si>
  <si>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</si>
  <si>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</si>
  <si>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</si>
  <si>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</si>
  <si>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</si>
  <si>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</si>
  <si>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</si>
  <si>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</si>
  <si>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</si>
  <si>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</si>
  <si>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</si>
  <si>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</si>
  <si>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</si>
  <si>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</si>
  <si>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</si>
  <si>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</si>
  <si>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</si>
  <si>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</si>
  <si>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</si>
  <si>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</si>
  <si>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</si>
  <si>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</si>
  <si>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</si>
  <si>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</si>
  <si>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</si>
  <si>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</si>
  <si>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</si>
  <si>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</si>
  <si>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</si>
  <si>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</si>
  <si>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</si>
  <si>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</si>
  <si>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</si>
  <si>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</si>
  <si>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</si>
  <si>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</si>
  <si>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</si>
  <si>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</si>
  <si>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</si>
  <si>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</si>
  <si>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</si>
  <si>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</si>
  <si>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</si>
  <si>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</si>
  <si>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</si>
  <si>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</si>
  <si>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</si>
  <si>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</si>
  <si>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</si>
  <si>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</si>
  <si>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</si>
  <si>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</si>
  <si>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</si>
  <si>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</si>
  <si>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</si>
  <si>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</si>
  <si>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</si>
  <si>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</si>
  <si>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</si>
  <si>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</si>
  <si>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</si>
  <si>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</si>
  <si>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</si>
  <si>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</si>
  <si>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</si>
  <si>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</si>
  <si>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</si>
  <si>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</si>
  <si>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</si>
  <si>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</si>
  <si>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</si>
  <si>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</si>
  <si>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</si>
  <si>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</si>
  <si>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</si>
  <si>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</si>
  <si>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</si>
  <si>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</si>
  <si>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</si>
  <si>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</si>
  <si>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</si>
  <si>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</si>
  <si>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</si>
  <si>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</si>
  <si>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</si>
  <si>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</si>
  <si>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</si>
  <si>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</si>
  <si>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</si>
  <si>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</si>
  <si>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</si>
  <si>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</si>
  <si>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</si>
  <si>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</si>
  <si>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</si>
  <si>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</si>
  <si>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</si>
  <si>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</si>
  <si>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</si>
  <si>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</si>
  <si>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</si>
  <si>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</si>
  <si>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</si>
  <si>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</si>
  <si>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</si>
  <si>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</si>
  <si>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</si>
  <si>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</si>
  <si>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</si>
  <si>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</si>
  <si>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</si>
  <si>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</si>
  <si>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</si>
  <si>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</si>
  <si>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</si>
  <si>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</si>
  <si>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</si>
  <si>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</si>
  <si>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</si>
  <si>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</si>
  <si>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</si>
  <si>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</si>
  <si>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</si>
  <si>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</si>
  <si>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</si>
  <si>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</si>
  <si>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</si>
  <si>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</si>
  <si>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</si>
  <si>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</si>
  <si>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</si>
  <si>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</si>
  <si>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</si>
  <si>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</si>
  <si>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</si>
  <si>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</si>
  <si>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</si>
  <si>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</si>
  <si>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</si>
  <si>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</si>
  <si>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</si>
  <si>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</si>
  <si>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</si>
  <si>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</si>
  <si>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</si>
  <si>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</si>
  <si>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</si>
  <si>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</si>
  <si>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</si>
  <si>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</si>
  <si>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</si>
  <si>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</si>
  <si>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</si>
  <si>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</si>
  <si>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</si>
  <si>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</si>
  <si>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</si>
  <si>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</si>
  <si>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</si>
  <si>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</si>
  <si>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</si>
  <si>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</si>
  <si>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</si>
  <si>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</si>
  <si>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</si>
  <si>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</si>
  <si>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</si>
  <si>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</si>
  <si>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</si>
  <si>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</si>
  <si>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</si>
  <si>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</si>
  <si>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</si>
  <si>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</si>
  <si>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</si>
  <si>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</si>
  <si>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</si>
  <si>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</si>
  <si>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</si>
  <si>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</si>
  <si>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</si>
  <si>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</si>
  <si>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</si>
  <si>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</si>
  <si>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</si>
  <si>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</si>
  <si>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</si>
  <si>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</si>
  <si>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</si>
  <si>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</si>
  <si>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</si>
  <si>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</si>
  <si>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</si>
  <si>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</si>
  <si>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</si>
  <si>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</si>
  <si>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</si>
  <si>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</si>
  <si>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</si>
  <si>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</si>
  <si>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</si>
  <si>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</si>
  <si>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</si>
  <si>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</si>
  <si>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</si>
  <si>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</si>
  <si>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</si>
  <si>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</si>
  <si>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</si>
  <si>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</si>
  <si>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</si>
  <si>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</si>
  <si>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</si>
  <si>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</si>
  <si>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</si>
  <si>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</si>
  <si>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</si>
  <si>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</si>
  <si>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</si>
  <si>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</si>
  <si>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</si>
  <si>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</si>
  <si>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</si>
  <si>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</si>
  <si>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</si>
  <si>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</si>
  <si>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</si>
  <si>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</si>
  <si>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</si>
  <si>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</si>
  <si>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</si>
  <si>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</si>
  <si>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</si>
  <si>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</si>
  <si>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</si>
  <si>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</si>
  <si>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</si>
  <si>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</si>
  <si>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</si>
  <si>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</si>
  <si>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</si>
  <si>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</si>
  <si>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</si>
  <si>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</si>
  <si>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</si>
  <si>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</si>
  <si>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</si>
  <si>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</si>
  <si>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</si>
  <si>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</si>
  <si>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</si>
  <si>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</si>
  <si>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</si>
  <si>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</si>
  <si>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</si>
  <si>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</si>
  <si>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</si>
  <si>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</si>
  <si>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</si>
  <si>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</si>
  <si>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</si>
  <si>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</si>
  <si>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</si>
  <si>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</si>
  <si>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</si>
  <si>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</si>
  <si>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</si>
  <si>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</si>
  <si>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</si>
  <si>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</si>
  <si>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</si>
  <si>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</si>
  <si>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</si>
  <si>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</si>
  <si>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</si>
  <si>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</si>
  <si>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</si>
  <si>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</si>
  <si>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</si>
  <si>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</si>
  <si>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</si>
  <si>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</si>
  <si>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</si>
  <si>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</si>
  <si>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</si>
  <si>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</si>
  <si>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</si>
  <si>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</si>
  <si>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</si>
  <si>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</si>
  <si>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</si>
  <si>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</si>
  <si>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</si>
  <si>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</si>
  <si>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</si>
  <si>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</si>
  <si>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</si>
  <si>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</si>
  <si>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</si>
  <si>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</si>
  <si>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</si>
  <si>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</si>
  <si>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</si>
  <si>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</si>
  <si>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</si>
  <si>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</si>
  <si>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</si>
  <si>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</si>
  <si>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</si>
  <si>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</si>
  <si>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</si>
  <si>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</si>
  <si>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</si>
  <si>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</si>
  <si>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</si>
  <si>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</si>
  <si>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</si>
  <si>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</si>
  <si>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</si>
  <si>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</si>
  <si>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</si>
  <si>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</si>
  <si>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</si>
  <si>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</si>
  <si>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</si>
  <si>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</si>
  <si>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</si>
  <si>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</si>
  <si>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</si>
  <si>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</si>
  <si>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</si>
  <si>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</si>
  <si>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</si>
  <si>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</si>
  <si>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</si>
  <si>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</si>
  <si>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</si>
  <si>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</si>
  <si>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</si>
  <si>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</si>
  <si>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</si>
  <si>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</si>
  <si>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</si>
  <si>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</si>
  <si>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</si>
  <si>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</si>
  <si>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</si>
  <si>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</si>
  <si>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</si>
  <si>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</si>
  <si>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</si>
  <si>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</si>
  <si>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</si>
  <si>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</si>
  <si>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</si>
  <si>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</si>
  <si>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</si>
  <si>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</si>
  <si>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</si>
  <si>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</si>
  <si>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</si>
  <si>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</si>
  <si>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</si>
  <si>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</si>
  <si>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</si>
  <si>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</si>
  <si>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</si>
  <si>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</si>
  <si>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</si>
  <si>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</si>
  <si>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</si>
  <si>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</si>
  <si>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</si>
  <si>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</si>
  <si>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</si>
  <si>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</si>
  <si>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</si>
  <si>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</si>
  <si>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</si>
  <si>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</si>
  <si>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</si>
  <si>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</si>
  <si>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</si>
  <si>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</si>
  <si>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</si>
  <si>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</si>
  <si>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</si>
  <si>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</si>
  <si>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</si>
  <si>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</si>
  <si>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</si>
  <si>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</si>
  <si>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</si>
  <si>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</si>
  <si>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</si>
  <si>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</si>
  <si>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</si>
  <si>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</si>
  <si>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</si>
  <si>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</si>
  <si>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</si>
  <si>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</si>
  <si>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</si>
  <si>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</si>
  <si>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</si>
  <si>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</si>
  <si>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</si>
  <si>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</si>
  <si>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</si>
  <si>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</si>
  <si>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</si>
  <si>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</si>
  <si>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</si>
  <si>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</si>
  <si>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</si>
  <si>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</si>
  <si>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</si>
  <si>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</si>
  <si>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</si>
  <si>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</si>
  <si>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</si>
  <si>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</si>
  <si>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</si>
  <si>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</si>
  <si>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</si>
  <si>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</si>
  <si>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</si>
  <si>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</si>
  <si>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</si>
  <si>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</si>
  <si>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</si>
  <si>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</si>
  <si>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</si>
  <si>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</si>
  <si>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</si>
  <si>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</si>
  <si>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</si>
  <si>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</si>
  <si>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</si>
  <si>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</si>
  <si>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</si>
  <si>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</si>
  <si>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</si>
  <si>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</si>
  <si>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</si>
  <si>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</si>
  <si>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</si>
  <si>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</si>
  <si>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</si>
  <si>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</si>
  <si>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</si>
  <si>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</si>
  <si>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</si>
  <si>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</si>
  <si>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</si>
  <si>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</si>
  <si>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</si>
  <si>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</si>
  <si>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</si>
  <si>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</si>
  <si>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</si>
  <si>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</si>
  <si>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</si>
  <si>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</si>
  <si>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</si>
  <si>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</si>
  <si>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</si>
  <si>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</si>
  <si>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</si>
  <si>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</si>
  <si>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</si>
  <si>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</si>
  <si>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</si>
  <si>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</si>
  <si>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</si>
  <si>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</si>
  <si>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</si>
  <si>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</si>
  <si>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</si>
  <si>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</si>
  <si>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</si>
  <si>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</si>
  <si>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</si>
  <si>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</si>
  <si>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</si>
  <si>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</si>
  <si>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</si>
  <si>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</si>
  <si>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</si>
  <si>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</si>
  <si>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</si>
  <si>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</si>
  <si>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</si>
  <si>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</si>
  <si>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</si>
  <si>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</si>
  <si>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</si>
  <si>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</si>
  <si>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</si>
  <si>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</si>
  <si>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</si>
  <si>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</si>
  <si>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</si>
  <si>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</si>
  <si>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</si>
  <si>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</si>
  <si>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</si>
  <si>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</si>
  <si>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</si>
  <si>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</si>
  <si>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</si>
  <si>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</si>
  <si>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</si>
  <si>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</si>
  <si>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</si>
  <si>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</si>
  <si>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</si>
  <si>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</si>
  <si>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</si>
  <si>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</si>
  <si>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</si>
  <si>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</si>
  <si>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</si>
  <si>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</si>
  <si>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</si>
  <si>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</si>
  <si>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</si>
  <si>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</si>
  <si>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</si>
  <si>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</si>
  <si>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</si>
  <si>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</si>
  <si>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</si>
  <si>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</si>
  <si>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</si>
  <si>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</si>
  <si>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</si>
  <si>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</si>
  <si>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</si>
  <si>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</si>
  <si>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</si>
  <si>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</si>
  <si>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</si>
  <si>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</si>
  <si>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</si>
  <si>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</si>
  <si>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</si>
  <si>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</si>
  <si>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</si>
  <si>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</si>
  <si>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</si>
  <si>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</si>
  <si>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</si>
  <si>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</si>
  <si>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</si>
  <si>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</si>
  <si>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</si>
  <si>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</si>
  <si>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</si>
  <si>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</si>
  <si>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</si>
  <si>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</si>
  <si>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</si>
  <si>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</si>
  <si>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</si>
  <si>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</si>
  <si>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</si>
  <si>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</si>
  <si>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</si>
  <si>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</si>
  <si>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</si>
  <si>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</si>
  <si>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</si>
  <si>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</si>
  <si>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</si>
  <si>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</si>
  <si>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</si>
  <si>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</si>
  <si>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</si>
  <si>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</si>
  <si>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</si>
  <si>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</si>
  <si>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</si>
  <si>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</si>
  <si>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</si>
  <si>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</si>
  <si>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</si>
  <si>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</si>
  <si>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</si>
  <si>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</si>
  <si>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</si>
  <si>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</si>
  <si>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</si>
  <si>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</si>
  <si>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</si>
  <si>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</si>
  <si>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</si>
  <si>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</si>
  <si>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</si>
  <si>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</si>
  <si>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</si>
  <si>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</si>
  <si>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</si>
  <si>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</si>
  <si>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</si>
  <si>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</si>
  <si>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</si>
  <si>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</si>
  <si>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</si>
  <si>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</si>
  <si>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</si>
  <si>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</si>
  <si>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</si>
  <si>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</si>
  <si>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</si>
  <si>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</si>
  <si>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</si>
  <si>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</si>
  <si>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</si>
  <si>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</si>
  <si>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</si>
  <si>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</si>
  <si>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</si>
  <si>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</si>
  <si>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</si>
  <si>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</si>
  <si>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</si>
  <si>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</si>
  <si>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</si>
  <si>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</si>
  <si>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</si>
  <si>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</si>
  <si>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</si>
  <si>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</si>
  <si>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</si>
  <si>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</si>
  <si>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</si>
  <si>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</si>
  <si>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</si>
  <si>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</si>
  <si>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</si>
  <si>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</si>
  <si>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</si>
  <si>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</si>
  <si>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</si>
  <si>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</si>
  <si>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</si>
  <si>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</si>
  <si>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</si>
  <si>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</si>
  <si>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</si>
  <si>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</si>
  <si>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</si>
  <si>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</si>
  <si>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</si>
  <si>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</si>
  <si>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</si>
  <si>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</si>
  <si>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</si>
  <si>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</si>
  <si>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</si>
  <si>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</si>
  <si>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</si>
  <si>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</si>
  <si>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</si>
  <si>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</si>
  <si>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</si>
  <si>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</si>
  <si>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</si>
  <si>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</si>
  <si>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</si>
  <si>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</si>
  <si>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</si>
  <si>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</si>
  <si>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</si>
  <si>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</si>
  <si>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</si>
  <si>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</si>
  <si>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</si>
  <si>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</si>
  <si>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</si>
  <si>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</si>
  <si>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</si>
  <si>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</si>
  <si>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</si>
  <si>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</si>
  <si>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</si>
  <si>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</si>
  <si>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</si>
  <si>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</si>
  <si>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</si>
  <si>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</si>
  <si>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</si>
  <si>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</si>
  <si>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</si>
  <si>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</si>
  <si>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</si>
  <si>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</si>
  <si>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</si>
  <si>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</si>
  <si>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</si>
  <si>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</si>
  <si>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</si>
  <si>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</si>
  <si>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</si>
  <si>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</si>
  <si>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</si>
  <si>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</si>
  <si>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</si>
  <si>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</si>
  <si>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</si>
  <si>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</si>
  <si>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</si>
  <si>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</si>
  <si>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</si>
  <si>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</si>
  <si>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</si>
  <si>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</si>
  <si>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</si>
  <si>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</si>
  <si>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</si>
  <si>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</si>
  <si>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</si>
  <si>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</si>
  <si>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</si>
  <si>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</si>
  <si>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</si>
  <si>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</si>
  <si>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</si>
  <si>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</si>
  <si>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</si>
  <si>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</si>
  <si>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</si>
  <si>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</si>
  <si>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</si>
  <si>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</si>
  <si>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</si>
  <si>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</si>
  <si>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</si>
  <si>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</si>
  <si>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</si>
  <si>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</si>
  <si>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</si>
  <si>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</si>
  <si>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</si>
  <si>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</si>
  <si>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</si>
  <si>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</si>
  <si>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</si>
  <si>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</si>
  <si>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</si>
  <si>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</si>
  <si>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</si>
  <si>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</si>
  <si>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</si>
  <si>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</si>
  <si>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</si>
  <si>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</si>
  <si>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</si>
  <si>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</si>
  <si>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</si>
  <si>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</si>
  <si>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</si>
  <si>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</si>
  <si>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</si>
  <si>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</si>
  <si>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</si>
  <si>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</si>
  <si>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</si>
  <si>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</si>
  <si>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</si>
  <si>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</si>
  <si>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</si>
  <si>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</si>
  <si>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</si>
  <si>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</si>
  <si>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</si>
  <si>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</si>
  <si>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</si>
  <si>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</si>
  <si>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</si>
  <si>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</si>
  <si>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</si>
  <si>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</si>
  <si>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</si>
  <si>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</si>
  <si>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</si>
  <si>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</si>
  <si>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</si>
  <si>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</si>
  <si>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</si>
  <si>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</si>
  <si>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</si>
  <si>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</si>
  <si>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</si>
  <si>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</si>
  <si>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</si>
  <si>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</si>
  <si>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</si>
  <si>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</si>
  <si>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</si>
  <si>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</si>
  <si>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</si>
  <si>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</si>
  <si>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</si>
  <si>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</si>
  <si>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</si>
  <si>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</si>
  <si>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</si>
  <si>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</si>
  <si>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</si>
  <si>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</si>
  <si>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</si>
  <si>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</si>
  <si>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</si>
  <si>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</si>
  <si>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</si>
  <si>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</si>
  <si>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</si>
  <si>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</si>
  <si>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</si>
  <si>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</si>
  <si>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</si>
  <si>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</si>
  <si>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</si>
  <si>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</si>
  <si>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</si>
  <si>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</si>
  <si>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</si>
  <si>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</si>
  <si>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</si>
  <si>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</si>
  <si>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</si>
  <si>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</si>
  <si>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</si>
  <si>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</si>
  <si>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</si>
  <si>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</si>
  <si>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</si>
  <si>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</si>
  <si>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</si>
  <si>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</si>
  <si>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</si>
  <si>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</si>
  <si>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</si>
  <si>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</si>
  <si>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</si>
  <si>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</si>
  <si>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</si>
  <si>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</si>
  <si>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</si>
  <si>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</si>
  <si>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</si>
  <si>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</si>
  <si>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</si>
  <si>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</si>
  <si>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</si>
  <si>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</si>
  <si>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</si>
  <si>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</si>
  <si>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</si>
  <si>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</si>
  <si>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</si>
  <si>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</si>
  <si>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</si>
  <si>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</si>
  <si>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</si>
  <si>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</si>
  <si>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</si>
  <si>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</si>
  <si>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</si>
  <si>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</si>
  <si>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</si>
  <si>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</si>
  <si>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</si>
  <si>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</si>
  <si>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</si>
  <si>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</si>
  <si>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</si>
  <si>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</si>
  <si>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</si>
  <si>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</si>
  <si>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</si>
  <si>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</si>
  <si>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</si>
  <si>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</si>
  <si>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</si>
  <si>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</si>
  <si>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</si>
  <si>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</si>
  <si>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</si>
  <si>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</si>
  <si>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</si>
  <si>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</si>
  <si>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</si>
  <si>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</si>
  <si>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</si>
  <si>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</si>
  <si>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</si>
  <si>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</si>
  <si>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</si>
  <si>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</si>
  <si>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</si>
  <si>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</si>
  <si>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</si>
  <si>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</si>
  <si>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</si>
  <si>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</si>
  <si>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</si>
  <si>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</si>
  <si>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</si>
  <si>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</si>
  <si>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</si>
  <si>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</si>
  <si>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</si>
  <si>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</si>
  <si>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</si>
  <si>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</si>
  <si>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</si>
  <si>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</si>
  <si>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</si>
  <si>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</si>
  <si>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</si>
  <si>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</si>
  <si>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</si>
  <si>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</si>
  <si>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</si>
  <si>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</si>
  <si>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</si>
  <si>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</si>
  <si>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</si>
  <si>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</si>
  <si>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</si>
  <si>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</si>
  <si>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</si>
  <si>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</si>
  <si>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</si>
  <si>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</si>
  <si>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</si>
  <si>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</si>
  <si>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</si>
  <si>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</si>
  <si>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</si>
  <si>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</si>
  <si>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</si>
  <si>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</si>
  <si>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</si>
  <si>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</si>
  <si>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</si>
  <si>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</si>
  <si>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</si>
  <si>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</si>
  <si>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</si>
  <si>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</si>
  <si>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</si>
  <si>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</si>
  <si>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</si>
  <si>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</si>
  <si>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</si>
  <si>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</si>
  <si>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</si>
  <si>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</si>
  <si>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</si>
  <si>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</si>
  <si>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</si>
  <si>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</si>
  <si>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</si>
  <si>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</si>
  <si>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</si>
  <si>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</si>
  <si>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</si>
  <si>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</si>
  <si>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</si>
  <si>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</si>
  <si>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</si>
  <si>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</si>
  <si>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</si>
  <si>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</si>
  <si>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</si>
  <si>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</si>
  <si>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</si>
  <si>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</si>
  <si>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</si>
  <si>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</si>
  <si>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</si>
  <si>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</si>
  <si>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</si>
  <si>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</si>
  <si>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</si>
  <si>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</si>
  <si>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</si>
  <si>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</si>
  <si>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</si>
  <si>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</si>
  <si>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</si>
  <si>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</si>
  <si>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</si>
  <si>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</si>
  <si>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</si>
  <si>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</si>
  <si>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</si>
  <si>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</si>
  <si>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</si>
  <si>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</si>
  <si>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</si>
  <si>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</si>
  <si>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</si>
  <si>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</si>
  <si>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</si>
  <si>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</si>
  <si>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</si>
  <si>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</si>
  <si>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</si>
  <si>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</si>
  <si>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</si>
  <si>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</si>
  <si>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</si>
  <si>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</si>
  <si>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</si>
  <si>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</si>
  <si>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</si>
  <si>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</si>
  <si>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</si>
  <si>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</si>
  <si>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</si>
  <si>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</si>
  <si>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</si>
  <si>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</si>
  <si>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</si>
  <si>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</si>
  <si>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</si>
  <si>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</si>
  <si>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</si>
  <si>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</si>
  <si>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</si>
  <si>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</si>
  <si>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</si>
  <si>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</si>
  <si>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</si>
  <si>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</si>
  <si>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</si>
  <si>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</si>
  <si>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</si>
  <si>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</si>
  <si>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</si>
  <si>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</si>
  <si>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</si>
  <si>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</si>
  <si>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</si>
  <si>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</si>
  <si>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</si>
  <si>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</si>
  <si>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</si>
  <si>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</si>
  <si>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</si>
  <si>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</si>
  <si>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</si>
  <si>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</si>
  <si>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</si>
  <si>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</si>
  <si>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</si>
  <si>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</si>
  <si>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</si>
  <si>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</si>
  <si>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</si>
  <si>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</si>
  <si>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</si>
  <si>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</si>
  <si>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</si>
  <si>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</si>
  <si>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</si>
  <si>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</si>
  <si>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</si>
  <si>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</si>
  <si>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</si>
  <si>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</si>
  <si>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</si>
  <si>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</si>
  <si>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</si>
  <si>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</si>
  <si>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</si>
  <si>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</si>
  <si>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</si>
  <si>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</si>
  <si>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</si>
  <si>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</si>
  <si>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</si>
  <si>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</si>
  <si>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</si>
  <si>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</si>
  <si>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</si>
  <si>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</si>
  <si>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</si>
  <si>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</si>
  <si>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</si>
  <si>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</si>
  <si>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</si>
  <si>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</si>
  <si>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</si>
  <si>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</si>
  <si>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</si>
  <si>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</si>
  <si>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</si>
  <si>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</si>
  <si>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</si>
  <si>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</si>
  <si>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</si>
  <si>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</si>
  <si>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</si>
  <si>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</si>
  <si>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</si>
  <si>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</si>
  <si>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</si>
  <si>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</si>
  <si>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</si>
  <si>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</si>
  <si>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</si>
  <si>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</si>
  <si>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</si>
  <si>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</si>
  <si>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</si>
  <si>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</si>
  <si>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</si>
  <si>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</si>
  <si>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</si>
  <si>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</si>
  <si>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</si>
  <si>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</si>
  <si>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</si>
  <si>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</si>
  <si>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</si>
  <si>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</si>
  <si>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</si>
  <si>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</si>
  <si>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</si>
  <si>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</si>
  <si>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</si>
  <si>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</si>
  <si>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</si>
  <si>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</si>
  <si>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</si>
  <si>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</si>
  <si>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</si>
  <si>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</si>
  <si>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</si>
  <si>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</si>
  <si>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</si>
  <si>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</si>
  <si>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</si>
  <si>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</si>
  <si>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</si>
  <si>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</si>
  <si>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</si>
  <si>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</si>
  <si>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</si>
  <si>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</si>
  <si>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</si>
  <si>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</si>
  <si>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</si>
  <si>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</si>
  <si>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</si>
  <si>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</si>
  <si>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</si>
  <si>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</si>
  <si>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</si>
  <si>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</si>
  <si>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</si>
  <si>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</si>
  <si>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</si>
  <si>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</si>
  <si>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</si>
  <si>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</si>
  <si>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</si>
  <si>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</si>
  <si>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</si>
  <si>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</si>
  <si>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</si>
  <si>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</si>
  <si>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</si>
  <si>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</si>
  <si>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</si>
  <si>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</si>
  <si>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</si>
  <si>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</si>
  <si>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</si>
  <si>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</si>
  <si>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</si>
  <si>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</si>
  <si>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</si>
  <si>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</si>
  <si>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</si>
  <si>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</si>
  <si>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</si>
  <si>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</si>
  <si>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</si>
  <si>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</si>
  <si>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</si>
  <si>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</si>
  <si>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</si>
  <si>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</si>
  <si>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</si>
  <si>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</si>
  <si>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</si>
  <si>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</si>
  <si>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</si>
  <si>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</si>
  <si>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</si>
  <si>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</si>
  <si>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</si>
  <si>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</si>
  <si>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</si>
  <si>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</si>
  <si>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</si>
  <si>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</si>
  <si>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</si>
  <si>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</si>
  <si>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</si>
  <si>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</si>
  <si>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</si>
  <si>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</si>
  <si>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</si>
  <si>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</si>
  <si>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</si>
  <si>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</si>
  <si>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</si>
  <si>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</si>
  <si>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</si>
  <si>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</si>
  <si>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</si>
  <si>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</si>
  <si>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</si>
  <si>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</si>
  <si>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</si>
  <si>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</si>
  <si>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</si>
  <si>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</si>
  <si>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</si>
  <si>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</si>
  <si>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</si>
  <si>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</si>
  <si>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</si>
  <si>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</si>
  <si>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</si>
  <si>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</si>
  <si>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</si>
  <si>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</si>
  <si>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</si>
  <si>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</si>
  <si>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</si>
  <si>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</si>
  <si>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</si>
  <si>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</si>
  <si>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</si>
  <si>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</si>
  <si>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</si>
  <si>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</si>
  <si>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</si>
  <si>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</si>
  <si>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</si>
  <si>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</si>
  <si>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</si>
  <si>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</si>
  <si>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</si>
  <si>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</si>
  <si>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</si>
  <si>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</si>
  <si>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</si>
  <si>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</si>
  <si>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</si>
  <si>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</si>
  <si>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</si>
  <si>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</si>
  <si>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</si>
  <si>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</si>
  <si>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</si>
  <si>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</si>
  <si>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</si>
  <si>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</si>
  <si>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</si>
  <si>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</si>
  <si>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</si>
  <si>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</si>
  <si>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</si>
  <si>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</si>
  <si>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</si>
  <si>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</si>
  <si>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</si>
  <si>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</si>
  <si>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</si>
  <si>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</si>
  <si>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</si>
  <si>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</si>
  <si>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</si>
  <si>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</si>
  <si>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</si>
  <si>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</si>
  <si>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</si>
  <si>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</si>
  <si>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</si>
  <si>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</si>
  <si>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</si>
  <si>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</si>
  <si>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</si>
  <si>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</si>
  <si>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</si>
  <si>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</si>
  <si>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</si>
  <si>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</si>
  <si>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</si>
  <si>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</si>
  <si>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</si>
  <si>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</si>
  <si>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</si>
  <si>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</si>
  <si>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</si>
  <si>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</si>
  <si>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</si>
  <si>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</si>
  <si>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</si>
  <si>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</si>
  <si>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</si>
  <si>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</si>
  <si>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</si>
  <si>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</si>
  <si>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</si>
  <si>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</si>
  <si>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</si>
  <si>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</si>
  <si>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</si>
  <si>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</si>
  <si>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</si>
  <si>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</si>
  <si>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</si>
  <si>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</si>
  <si>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</si>
  <si>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</si>
  <si>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</si>
  <si>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</si>
  <si>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</si>
  <si>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</si>
  <si>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</si>
  <si>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</si>
  <si>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</si>
  <si>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</si>
  <si>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</si>
  <si>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</si>
  <si>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</si>
  <si>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</si>
  <si>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</si>
  <si>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</si>
  <si>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</si>
  <si>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</si>
  <si>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</si>
  <si>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</si>
  <si>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</si>
  <si>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</si>
  <si>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</si>
  <si>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</si>
  <si>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</si>
  <si>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</si>
  <si>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</si>
  <si>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</si>
  <si>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</si>
  <si>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</si>
  <si>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</si>
  <si>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</si>
  <si>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</si>
  <si>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</si>
  <si>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</si>
  <si>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</si>
  <si>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</si>
  <si>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</si>
  <si>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</si>
  <si>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</si>
  <si>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</si>
  <si>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</si>
  <si>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</si>
  <si>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</si>
  <si>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</si>
  <si>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</si>
  <si>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</si>
  <si>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</si>
  <si>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</si>
  <si>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</si>
  <si>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</si>
  <si>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</si>
  <si>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</si>
  <si>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</si>
  <si>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</si>
  <si>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</si>
  <si>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</si>
  <si>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</si>
  <si>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</si>
  <si>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</si>
  <si>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</si>
  <si>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</si>
  <si>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</si>
  <si>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</si>
  <si>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</si>
  <si>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</si>
  <si>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</si>
  <si>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</si>
  <si>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</si>
  <si>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</si>
  <si>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</si>
  <si>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</si>
  <si>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</si>
  <si>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</si>
  <si>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</si>
  <si>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</si>
  <si>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</si>
  <si>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</si>
  <si>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</si>
  <si>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</si>
  <si>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</si>
  <si>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</si>
  <si>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</si>
  <si>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</si>
  <si>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</si>
  <si>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</si>
  <si>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</si>
  <si>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</si>
  <si>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</si>
  <si>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</si>
  <si>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</si>
  <si>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</si>
  <si>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</si>
  <si>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</si>
  <si>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</si>
  <si>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</si>
  <si>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</si>
  <si>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</si>
  <si>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</si>
  <si>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</si>
  <si>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</si>
  <si>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</si>
  <si>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</si>
  <si>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</si>
  <si>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</si>
  <si>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</si>
  <si>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</si>
  <si>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</si>
  <si>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</si>
  <si>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</si>
  <si>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</si>
  <si>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</si>
  <si>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</si>
  <si>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</si>
  <si>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</si>
  <si>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</si>
  <si>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</si>
  <si>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</si>
  <si>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</si>
  <si>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</si>
  <si>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</si>
  <si>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</si>
  <si>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</si>
  <si>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</si>
  <si>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</si>
  <si>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</si>
  <si>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</si>
  <si>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</si>
  <si>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</si>
  <si>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</si>
  <si>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</si>
  <si>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</si>
  <si>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</si>
  <si>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</si>
  <si>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</si>
  <si>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</si>
  <si>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</si>
  <si>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</si>
  <si>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</si>
  <si>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</si>
  <si>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</si>
  <si>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</si>
  <si>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</si>
  <si>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</si>
  <si>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</si>
  <si>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</si>
  <si>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</si>
  <si>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</si>
  <si>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</si>
  <si>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</si>
  <si>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</si>
  <si>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</si>
  <si>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</si>
  <si>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</si>
  <si>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</si>
  <si>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</si>
  <si>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</si>
  <si>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</si>
  <si>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</si>
  <si>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</si>
  <si>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</si>
  <si>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</si>
  <si>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</si>
  <si>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</si>
  <si>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</si>
  <si>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</si>
  <si>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</si>
  <si>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</si>
  <si>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</si>
  <si>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</si>
  <si>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</si>
  <si>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</si>
  <si>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</si>
  <si>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</si>
  <si>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</si>
  <si>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</si>
  <si>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</si>
  <si>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</si>
  <si>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</si>
  <si>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</si>
  <si>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</si>
  <si>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</si>
  <si>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</si>
  <si>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</si>
  <si>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</si>
  <si>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</si>
  <si>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</si>
  <si>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</si>
  <si>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</si>
  <si>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</si>
  <si>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</si>
  <si>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</si>
  <si>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</si>
  <si>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</si>
  <si>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</si>
  <si>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</si>
  <si>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</si>
  <si>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</si>
  <si>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</si>
  <si>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</si>
  <si>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</si>
  <si>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</si>
  <si>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</si>
  <si>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</si>
  <si>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</si>
  <si>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</si>
  <si>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</si>
  <si>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</si>
  <si>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</si>
  <si>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</si>
  <si>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</si>
  <si>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</si>
  <si>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</si>
  <si>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</si>
  <si>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</si>
  <si>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</si>
  <si>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</si>
  <si>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</si>
  <si>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</si>
  <si>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</si>
  <si>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</si>
  <si>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</si>
  <si>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</si>
  <si>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</si>
  <si>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</si>
  <si>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</si>
  <si>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</si>
  <si>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</si>
  <si>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</si>
  <si>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</si>
  <si>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</si>
  <si>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</si>
  <si>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</si>
  <si>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</si>
  <si>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</si>
  <si>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</si>
  <si>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</si>
  <si>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</si>
  <si>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</si>
  <si>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</si>
  <si>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</si>
  <si>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</si>
  <si>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</si>
  <si>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</si>
  <si>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</si>
  <si>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</si>
  <si>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</si>
  <si>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</si>
  <si>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</si>
  <si>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</si>
  <si>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</si>
  <si>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</si>
  <si>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</si>
  <si>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</si>
  <si>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</si>
  <si>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</si>
  <si>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</si>
  <si>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</si>
  <si>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</si>
  <si>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</si>
  <si>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</si>
  <si>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</si>
  <si>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</si>
  <si>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</si>
  <si>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</si>
  <si>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</si>
  <si>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</si>
  <si>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</si>
  <si>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</si>
  <si>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</si>
  <si>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</si>
  <si>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</si>
  <si>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</si>
  <si>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</si>
  <si>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</si>
  <si>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</si>
  <si>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</si>
  <si>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</si>
  <si>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</si>
  <si>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</si>
  <si>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</si>
  <si>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</si>
  <si>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</si>
  <si>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</si>
  <si>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</si>
  <si>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</si>
  <si>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</si>
  <si>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</si>
  <si>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</si>
  <si>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</si>
  <si>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</si>
  <si>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</si>
  <si>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</si>
  <si>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</si>
  <si>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</si>
  <si>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</si>
  <si>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</si>
  <si>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</si>
  <si>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</si>
  <si>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</si>
  <si>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</si>
  <si>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</si>
  <si>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</si>
  <si>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</si>
  <si>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</si>
  <si>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</si>
  <si>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</si>
  <si>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</si>
  <si>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</si>
  <si>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</si>
  <si>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</si>
  <si>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</si>
  <si>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</si>
  <si>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</si>
  <si>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</si>
  <si>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</si>
  <si>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</si>
  <si>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</si>
  <si>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</si>
  <si>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</si>
  <si>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</si>
  <si>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</si>
  <si>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</si>
  <si>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</si>
  <si>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</si>
  <si>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</si>
  <si>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</si>
  <si>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</si>
  <si>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</si>
  <si>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</si>
  <si>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</si>
  <si>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</si>
  <si>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</si>
  <si>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</si>
  <si>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</si>
  <si>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</si>
  <si>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</si>
  <si>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</si>
  <si>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</si>
  <si>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</si>
  <si>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</si>
  <si>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</si>
  <si>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</si>
  <si>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</si>
  <si>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</si>
  <si>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</si>
  <si>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</si>
  <si>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</si>
  <si>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</si>
  <si>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</si>
  <si>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</si>
  <si>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</si>
  <si>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</si>
  <si>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</si>
  <si>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</si>
  <si>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</si>
  <si>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</si>
  <si>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</si>
  <si>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</si>
  <si>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</si>
  <si>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</si>
  <si>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</si>
  <si>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</si>
  <si>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</si>
  <si>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</si>
  <si>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</si>
  <si>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</si>
  <si>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</si>
  <si>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</si>
  <si>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</si>
  <si>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</si>
  <si>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</si>
  <si>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</si>
  <si>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</si>
  <si>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</si>
  <si>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</si>
  <si>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</si>
  <si>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</si>
  <si>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</si>
  <si>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</si>
  <si>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</si>
  <si>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</si>
  <si>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</si>
  <si>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</si>
  <si>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</si>
  <si>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</si>
  <si>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</si>
  <si>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</si>
  <si>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</si>
  <si>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</si>
  <si>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</si>
  <si>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</si>
  <si>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</si>
  <si>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</si>
  <si>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</si>
  <si>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</si>
  <si>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</si>
  <si>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</si>
  <si>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</si>
  <si>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</si>
  <si>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</si>
  <si>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</si>
  <si>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</si>
  <si>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</si>
  <si>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</si>
  <si>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</si>
  <si>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</si>
  <si>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</si>
  <si>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</si>
  <si>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</si>
  <si>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</si>
  <si>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</si>
  <si>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</si>
  <si>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</si>
  <si>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</si>
  <si>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</si>
  <si>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</si>
  <si>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</si>
  <si>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</si>
  <si>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</si>
  <si>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</si>
  <si>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</si>
  <si>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</si>
  <si>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</si>
  <si>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</si>
  <si>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</si>
  <si>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</si>
  <si>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</si>
  <si>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</si>
  <si>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</si>
  <si>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</si>
  <si>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</si>
  <si>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</si>
  <si>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</si>
  <si>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</si>
  <si>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</si>
  <si>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</si>
  <si>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</si>
  <si>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</si>
  <si>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</si>
  <si>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</si>
  <si>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</si>
  <si>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</si>
  <si>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</si>
  <si>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</si>
  <si>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</si>
  <si>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</si>
  <si>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</si>
  <si>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</si>
  <si>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</si>
  <si>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</si>
  <si>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</si>
  <si>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</si>
  <si>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</si>
  <si>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</si>
  <si>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</si>
  <si>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</si>
  <si>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</si>
  <si>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</si>
  <si>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</si>
  <si>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</si>
  <si>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</si>
  <si>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</si>
  <si>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</si>
  <si>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</si>
  <si>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</si>
  <si>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</si>
  <si>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</si>
  <si>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</si>
  <si>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</si>
  <si>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</si>
  <si>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</si>
  <si>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</si>
  <si>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</si>
  <si>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</si>
  <si>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</si>
  <si>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</si>
  <si>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</si>
  <si>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</si>
  <si>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</si>
  <si>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</si>
  <si>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</si>
  <si>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</si>
  <si>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</si>
  <si>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</si>
  <si>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</si>
  <si>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</si>
  <si>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</si>
  <si>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</si>
  <si>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</si>
  <si>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</si>
  <si>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</si>
  <si>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</si>
  <si>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</si>
  <si>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</si>
  <si>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</si>
  <si>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</si>
  <si>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</si>
  <si>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</si>
  <si>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</si>
  <si>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</si>
  <si>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</si>
  <si>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</si>
  <si>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</si>
  <si>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</si>
  <si>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</si>
  <si>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</si>
  <si>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</si>
  <si>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</si>
  <si>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</si>
  <si>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</si>
  <si>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</si>
  <si>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</si>
  <si>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</si>
  <si>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</si>
  <si>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</si>
  <si>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</si>
  <si>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</si>
  <si>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</si>
  <si>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</si>
  <si>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</si>
  <si>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</si>
  <si>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</si>
  <si>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</si>
  <si>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</si>
  <si>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</si>
  <si>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</si>
  <si>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</si>
  <si>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</si>
  <si>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</si>
  <si>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</si>
  <si>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</si>
  <si>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</si>
  <si>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</si>
  <si>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</si>
  <si>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</si>
  <si>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</si>
  <si>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</si>
  <si>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</si>
  <si>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</si>
  <si>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</si>
  <si>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</si>
  <si>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</si>
  <si>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</si>
  <si>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</si>
  <si>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</si>
  <si>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</si>
  <si>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</si>
  <si>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</si>
  <si>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</si>
  <si>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</si>
  <si>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</si>
  <si>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</si>
  <si>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</si>
  <si>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</si>
  <si>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</si>
  <si>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</si>
  <si>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</si>
  <si>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</si>
  <si>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</si>
  <si>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</si>
  <si>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</si>
  <si>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</si>
  <si>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</si>
  <si>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</si>
  <si>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</si>
  <si>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</si>
  <si>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</si>
  <si>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</si>
  <si>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</si>
  <si>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</si>
  <si>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</si>
  <si>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</si>
  <si>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</si>
  <si>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</si>
  <si>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</si>
  <si>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</si>
  <si>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</si>
  <si>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</si>
  <si>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</si>
  <si>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</si>
  <si>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</si>
  <si>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</si>
  <si>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</si>
  <si>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</si>
  <si>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</si>
  <si>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</si>
  <si>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</si>
  <si>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</si>
  <si>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</si>
  <si>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</si>
  <si>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</si>
  <si>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</si>
  <si>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</si>
  <si>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</si>
  <si>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</si>
  <si>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</si>
  <si>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</si>
  <si>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</si>
  <si>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</si>
  <si>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</si>
  <si>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</si>
  <si>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</si>
  <si>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</si>
  <si>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</si>
  <si>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</si>
  <si>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</si>
  <si>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</si>
  <si>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</si>
  <si>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</si>
  <si>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</si>
  <si>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</si>
  <si>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</si>
  <si>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</si>
  <si>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</si>
  <si>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</si>
  <si>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</si>
  <si>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</si>
  <si>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</si>
  <si>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</si>
  <si>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</si>
  <si>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</si>
  <si>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</si>
  <si>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</si>
  <si>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</si>
  <si>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</si>
  <si>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</si>
  <si>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</si>
  <si>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</si>
  <si>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</si>
  <si>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</si>
  <si>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</si>
  <si>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</si>
  <si>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</si>
  <si>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</si>
  <si>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</si>
  <si>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</si>
  <si>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</si>
  <si>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</si>
  <si>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</si>
  <si>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</si>
  <si>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</si>
  <si>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</si>
  <si>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</si>
  <si>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</si>
  <si>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</si>
  <si>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</si>
  <si>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</si>
  <si>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</si>
  <si>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</si>
  <si>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</si>
  <si>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</si>
  <si>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</si>
  <si>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</si>
  <si>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</si>
  <si>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</si>
  <si>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</si>
  <si>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</si>
  <si>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</si>
  <si>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</si>
  <si>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</si>
  <si>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</si>
  <si>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</si>
  <si>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</si>
  <si>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</si>
  <si>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</si>
  <si>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</si>
  <si>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</si>
  <si>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</si>
  <si>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</si>
  <si>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</si>
  <si>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</si>
  <si>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</si>
  <si>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</si>
  <si>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</si>
  <si>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</si>
  <si>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</si>
  <si>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</si>
  <si>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</si>
  <si>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</si>
  <si>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</si>
  <si>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</si>
  <si>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</si>
  <si>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</si>
  <si>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</si>
  <si>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</si>
  <si>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</si>
  <si>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</si>
  <si>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</si>
  <si>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</si>
  <si>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</si>
  <si>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</si>
  <si>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</si>
  <si>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</si>
  <si>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</si>
  <si>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</si>
  <si>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</si>
  <si>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</si>
  <si>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</si>
  <si>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</si>
  <si>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</si>
  <si>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</si>
  <si>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</si>
  <si>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</si>
  <si>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</si>
  <si>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</si>
  <si>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</si>
  <si>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</si>
  <si>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</si>
  <si>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</si>
  <si>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</si>
  <si>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</si>
  <si>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</si>
  <si>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</si>
  <si>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</si>
  <si>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</si>
  <si>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</si>
  <si>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</si>
  <si>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</si>
  <si>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</si>
  <si>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</si>
  <si>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</si>
  <si>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</si>
  <si>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</si>
  <si>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</si>
  <si>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</si>
  <si>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</si>
  <si>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</si>
  <si>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</si>
  <si>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</si>
  <si>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</si>
  <si>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</si>
  <si>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</si>
  <si>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</si>
  <si>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</si>
  <si>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</si>
  <si>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</si>
  <si>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</si>
  <si>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</si>
  <si>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</si>
  <si>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</si>
  <si>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</si>
  <si>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</si>
  <si>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</si>
  <si>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</si>
  <si>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</si>
  <si>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</si>
  <si>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</si>
  <si>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</si>
  <si>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</si>
  <si>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</si>
  <si>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</si>
  <si>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</si>
  <si>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</si>
  <si>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</si>
  <si>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</si>
  <si>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</si>
  <si>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</si>
  <si>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</si>
  <si>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</si>
  <si>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</si>
  <si>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</si>
  <si>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</si>
  <si>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</si>
  <si>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</si>
  <si>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</si>
  <si>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</si>
  <si>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</si>
  <si>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</si>
  <si>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</si>
  <si>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</si>
  <si>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</si>
  <si>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</si>
  <si>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</si>
  <si>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</si>
  <si>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</si>
  <si>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</si>
  <si>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</si>
  <si>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</si>
  <si>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</si>
  <si>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</si>
  <si>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</si>
  <si>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</si>
  <si>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</si>
  <si>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</si>
  <si>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</si>
  <si>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</si>
  <si>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</si>
  <si>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</si>
  <si>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</si>
  <si>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</si>
  <si>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</si>
  <si>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</si>
  <si>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</si>
  <si>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</si>
  <si>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</si>
  <si>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</si>
  <si>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</si>
  <si>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</si>
  <si>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</si>
  <si>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</si>
  <si>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</si>
  <si>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</si>
  <si>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</si>
  <si>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</si>
  <si>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</si>
  <si>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</si>
  <si>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</si>
  <si>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</si>
  <si>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</si>
  <si>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</si>
  <si>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</si>
  <si>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</si>
  <si>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</si>
  <si>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</si>
  <si>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</si>
  <si>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</si>
  <si>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</si>
  <si>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</si>
  <si>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</si>
  <si>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</si>
  <si>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</si>
  <si>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</si>
  <si>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</si>
  <si>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</si>
  <si>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</si>
  <si>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</si>
  <si>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</si>
  <si>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</si>
  <si>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</si>
  <si>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</si>
  <si>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</si>
  <si>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</si>
  <si>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</si>
  <si>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</si>
  <si>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</si>
  <si>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</si>
  <si>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</si>
  <si>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</si>
  <si>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</si>
  <si>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</si>
  <si>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</si>
  <si>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</si>
  <si>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</si>
  <si>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</si>
  <si>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</si>
  <si>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</si>
  <si>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</si>
  <si>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</si>
  <si>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</si>
  <si>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</si>
  <si>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</si>
  <si>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</si>
  <si>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</si>
  <si>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</si>
  <si>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</si>
  <si>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</si>
  <si>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</si>
  <si>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</si>
  <si>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</si>
  <si>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</si>
  <si>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</si>
  <si>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</si>
  <si>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</si>
  <si>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</si>
  <si>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</si>
  <si>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</si>
  <si>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</si>
  <si>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</si>
  <si>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</si>
  <si>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</si>
  <si>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</si>
  <si>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</si>
  <si>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</si>
  <si>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</si>
  <si>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</si>
  <si>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</si>
  <si>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</si>
  <si>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</si>
  <si>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</si>
  <si>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</si>
  <si>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</si>
  <si>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</si>
  <si>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</si>
  <si>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</si>
  <si>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</si>
  <si>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</si>
  <si>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</si>
  <si>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</si>
  <si>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</si>
  <si>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</si>
  <si>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</si>
  <si>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</si>
  <si>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</si>
  <si>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</si>
  <si>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</si>
  <si>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</si>
  <si>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</si>
  <si>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</si>
  <si>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</si>
  <si>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</si>
  <si>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</si>
  <si>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</si>
  <si>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</si>
  <si>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</si>
  <si>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</si>
  <si>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</si>
  <si>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</si>
  <si>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</si>
  <si>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</si>
  <si>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</si>
  <si>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</si>
  <si>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</si>
  <si>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</si>
  <si>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</si>
  <si>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</si>
  <si>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</si>
  <si>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</si>
  <si>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</si>
  <si>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</si>
  <si>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</si>
  <si>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</si>
  <si>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</si>
  <si>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</si>
  <si>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</si>
  <si>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</si>
  <si>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</si>
  <si>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</si>
  <si>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</si>
  <si>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</si>
  <si>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</si>
  <si>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</si>
  <si>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</si>
  <si>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</si>
  <si>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</si>
  <si>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</si>
  <si>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</si>
  <si>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</si>
  <si>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</si>
  <si>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</si>
  <si>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</si>
  <si>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</si>
  <si>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</si>
  <si>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</si>
  <si>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</si>
  <si>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</si>
  <si>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</si>
  <si>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</si>
  <si>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</si>
  <si>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</si>
  <si>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</si>
  <si>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</si>
  <si>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</si>
  <si>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</si>
  <si>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</si>
  <si>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</si>
  <si>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</si>
  <si>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</si>
  <si>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</si>
  <si>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</si>
  <si>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</si>
  <si>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</si>
  <si>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</si>
  <si>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</si>
  <si>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</si>
  <si>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</si>
  <si>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</si>
  <si>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</si>
  <si>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</si>
  <si>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</si>
  <si>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</si>
  <si>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</si>
  <si>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</si>
  <si>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</si>
  <si>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</si>
  <si>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</si>
  <si>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</si>
  <si>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</si>
  <si>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</si>
  <si>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</si>
  <si>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</si>
  <si>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</si>
  <si>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</si>
  <si>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</si>
  <si>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</si>
  <si>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</si>
  <si>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</si>
  <si>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</si>
  <si>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</si>
  <si>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</si>
  <si>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</si>
  <si>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</si>
  <si>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</si>
  <si>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</si>
  <si>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</si>
  <si>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</si>
  <si>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</si>
  <si>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</si>
  <si>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</si>
  <si>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</si>
  <si>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</si>
  <si>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</si>
  <si>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</si>
  <si>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</si>
  <si>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</si>
  <si>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</si>
  <si>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</si>
  <si>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</si>
  <si>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</si>
  <si>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</si>
  <si>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</si>
  <si>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</si>
  <si>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</si>
  <si>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</si>
  <si>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</si>
  <si>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</si>
  <si>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</si>
  <si>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</si>
  <si>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</si>
  <si>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</si>
  <si>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</si>
  <si>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</si>
  <si>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</si>
  <si>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</si>
  <si>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</si>
  <si>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</si>
  <si>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</si>
  <si>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</si>
  <si>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</si>
  <si>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</si>
  <si>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</si>
  <si>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</si>
  <si>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</si>
  <si>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</si>
  <si>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</si>
  <si>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</si>
  <si>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</si>
  <si>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</si>
  <si>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</si>
  <si>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</si>
  <si>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</si>
  <si>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</si>
  <si>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</si>
  <si>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</si>
  <si>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</si>
  <si>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</si>
  <si>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</si>
  <si>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</si>
  <si>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</si>
  <si>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</si>
  <si>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</si>
  <si>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</si>
  <si>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</si>
  <si>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</si>
  <si>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</si>
  <si>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</si>
  <si>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</si>
  <si>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</si>
  <si>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</si>
  <si>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</si>
  <si>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</si>
  <si>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</si>
  <si>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</si>
  <si>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</si>
  <si>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</si>
  <si>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</si>
  <si>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</si>
  <si>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</si>
  <si>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</si>
  <si>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</si>
  <si>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</si>
  <si>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</si>
  <si>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</si>
  <si>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</si>
  <si>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</si>
  <si>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</si>
  <si>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</si>
  <si>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</si>
  <si>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</si>
  <si>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</si>
  <si>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</si>
  <si>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</si>
  <si>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</si>
  <si>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</si>
  <si>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</si>
  <si>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</si>
  <si>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</si>
  <si>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</si>
  <si>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</si>
  <si>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</si>
  <si>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</si>
  <si>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</si>
  <si>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</si>
  <si>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</si>
  <si>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</si>
  <si>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</si>
  <si>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</si>
  <si>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</si>
  <si>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</si>
  <si>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</si>
  <si>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</si>
  <si>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</si>
  <si>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</si>
  <si>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</si>
  <si>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</si>
  <si>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</si>
  <si>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</si>
  <si>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</si>
  <si>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</si>
  <si>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</si>
  <si>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</si>
  <si>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</si>
  <si>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</si>
  <si>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</si>
  <si>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</si>
  <si>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</si>
  <si>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</si>
  <si>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</si>
  <si>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</si>
  <si>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</si>
  <si>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</si>
  <si>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</si>
  <si>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</si>
  <si>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</si>
  <si>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</si>
  <si>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</si>
  <si>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</si>
  <si>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</si>
  <si>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</si>
  <si>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</si>
  <si>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</si>
  <si>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</si>
  <si>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</si>
  <si>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</si>
  <si>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</si>
  <si>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</si>
  <si>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</si>
  <si>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</si>
  <si>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</si>
  <si>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</si>
  <si>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</si>
  <si>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</si>
  <si>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</si>
  <si>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</si>
  <si>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</si>
  <si>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</si>
  <si>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</si>
  <si>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</si>
  <si>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</si>
  <si>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</si>
  <si>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</si>
  <si>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</si>
  <si>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</si>
  <si>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</si>
  <si>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</si>
  <si>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</si>
  <si>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</si>
  <si>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</si>
  <si>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</si>
  <si>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</si>
  <si>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</si>
  <si>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</si>
  <si>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</si>
  <si>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</si>
  <si>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</si>
  <si>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</si>
  <si>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</si>
  <si>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</si>
  <si>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</si>
  <si>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</si>
  <si>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</si>
  <si>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</si>
  <si>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</si>
  <si>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</si>
  <si>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</si>
  <si>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</si>
  <si>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</si>
  <si>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</si>
  <si>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</si>
  <si>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</si>
  <si>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</si>
  <si>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</si>
  <si>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</si>
  <si>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</si>
  <si>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</si>
  <si>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</si>
  <si>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</si>
  <si>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</si>
  <si>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</si>
  <si>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</si>
  <si>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</si>
  <si>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</si>
  <si>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</si>
  <si>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</si>
  <si>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</si>
  <si>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</si>
  <si>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</si>
  <si>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</si>
  <si>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</si>
  <si>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</si>
  <si>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</si>
  <si>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</si>
  <si>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</si>
  <si>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</si>
  <si>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</si>
  <si>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</si>
  <si>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</si>
  <si>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</si>
  <si>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</si>
  <si>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</si>
  <si>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</si>
  <si>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</si>
  <si>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</si>
  <si>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</si>
  <si>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</si>
  <si>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</si>
  <si>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</si>
  <si>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</si>
  <si>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</si>
  <si>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</si>
  <si>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</si>
  <si>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</si>
  <si>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</si>
  <si>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</si>
  <si>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</si>
  <si>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</si>
  <si>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</si>
  <si>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</si>
  <si>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</si>
  <si>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</si>
  <si>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</si>
  <si>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</si>
  <si>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</si>
  <si>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</si>
  <si>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</si>
  <si>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</si>
  <si>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</si>
  <si>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</si>
  <si>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</si>
  <si>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</si>
  <si>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</si>
  <si>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</si>
  <si>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</si>
  <si>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</si>
  <si>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</si>
  <si>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</si>
  <si>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</si>
  <si>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</si>
  <si>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</si>
  <si>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</si>
  <si>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</si>
  <si>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</si>
  <si>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</si>
  <si>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</si>
  <si>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</si>
  <si>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</si>
  <si>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</si>
  <si>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</si>
  <si>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</si>
  <si>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</si>
  <si>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</si>
  <si>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</si>
  <si>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</si>
  <si>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</si>
  <si>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</si>
  <si>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</si>
  <si>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</si>
  <si>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</si>
  <si>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</si>
  <si>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</si>
  <si>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</si>
  <si>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</si>
  <si>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</si>
  <si>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</si>
  <si>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</si>
  <si>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</si>
  <si>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</si>
  <si>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</si>
  <si>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</si>
  <si>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</si>
  <si>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</si>
  <si>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</si>
  <si>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</si>
  <si>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</si>
  <si>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</si>
  <si>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</si>
  <si>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</si>
  <si>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</si>
  <si>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</si>
  <si>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</si>
  <si>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</si>
  <si>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</si>
  <si>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</si>
  <si>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</si>
  <si>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</si>
  <si>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</si>
  <si>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</si>
  <si>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</si>
  <si>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</si>
  <si>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</si>
  <si>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</si>
  <si>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</si>
  <si>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</si>
  <si>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</si>
  <si>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</si>
  <si>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</si>
  <si>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</si>
  <si>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</si>
  <si>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</si>
  <si>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</si>
  <si>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</si>
  <si>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</si>
  <si>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</si>
  <si>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</si>
  <si>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</si>
  <si>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</si>
  <si>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</si>
  <si>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</si>
  <si>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</si>
  <si>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</si>
  <si>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</si>
  <si>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</si>
  <si>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</si>
  <si>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</si>
  <si>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</si>
  <si>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</si>
  <si>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</si>
  <si>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</si>
  <si>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</si>
  <si>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</si>
  <si>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</si>
  <si>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</si>
  <si>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</si>
  <si>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</si>
  <si>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</si>
  <si>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</si>
  <si>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</si>
  <si>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</si>
  <si>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</si>
  <si>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</si>
  <si>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</si>
  <si>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</si>
  <si>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</si>
  <si>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</si>
  <si>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</si>
  <si>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</si>
  <si>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</si>
  <si>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</si>
  <si>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</si>
  <si>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</si>
  <si>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</si>
  <si>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</si>
  <si>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</si>
  <si>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</si>
  <si>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</si>
  <si>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</si>
  <si>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</si>
  <si>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</si>
  <si>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</si>
  <si>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</si>
  <si>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</si>
  <si>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</si>
  <si>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</si>
  <si>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</si>
  <si>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</si>
  <si>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</si>
  <si>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</si>
  <si>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</si>
  <si>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</si>
  <si>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</si>
  <si>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</si>
  <si>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</si>
  <si>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</si>
  <si>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</si>
  <si>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</si>
  <si>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</si>
  <si>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</si>
  <si>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</si>
  <si>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</si>
  <si>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</si>
  <si>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</si>
  <si>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</si>
  <si>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</si>
  <si>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</si>
  <si>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</si>
  <si>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</si>
  <si>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</si>
  <si>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</si>
  <si>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</si>
  <si>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</si>
  <si>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</si>
  <si>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</si>
  <si>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</si>
  <si>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</si>
  <si>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</si>
  <si>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</si>
  <si>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</si>
  <si>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</si>
  <si>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</si>
  <si>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</si>
  <si>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</si>
  <si>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</si>
  <si>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</si>
  <si>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</si>
  <si>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</si>
  <si>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</si>
  <si>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</si>
  <si>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</si>
  <si>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</si>
  <si>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</si>
  <si>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</si>
  <si>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</si>
  <si>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</si>
  <si>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</si>
  <si>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</si>
  <si>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</si>
  <si>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</si>
  <si>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</si>
  <si>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</si>
  <si>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</si>
  <si>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</si>
  <si>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</si>
  <si>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</si>
  <si>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</si>
  <si>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</si>
  <si>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</si>
  <si>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</si>
  <si>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</si>
  <si>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</si>
  <si>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</si>
  <si>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</si>
  <si>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</si>
  <si>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</si>
  <si>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</si>
  <si>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</si>
  <si>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</si>
  <si>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</si>
  <si>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</si>
  <si>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</si>
  <si>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</si>
  <si>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</si>
  <si>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</si>
  <si>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</si>
  <si>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</si>
  <si>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</si>
  <si>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</si>
  <si>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</si>
  <si>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</si>
  <si>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</si>
  <si>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</si>
  <si>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</si>
  <si>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</si>
  <si>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</si>
  <si>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</si>
  <si>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</si>
  <si>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</si>
  <si>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</si>
  <si>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</si>
  <si>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</si>
  <si>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</si>
  <si>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</si>
  <si>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</si>
  <si>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</si>
  <si>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</si>
  <si>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</si>
  <si>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</si>
  <si>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</si>
  <si>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</si>
  <si>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</si>
  <si>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</si>
  <si>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</si>
  <si>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</si>
  <si>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</si>
  <si>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</si>
  <si>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</si>
  <si>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</si>
  <si>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</si>
  <si>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</si>
  <si>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</si>
  <si>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</si>
  <si>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</si>
  <si>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</si>
  <si>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</si>
  <si>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</si>
  <si>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</si>
  <si>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</si>
  <si>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</si>
  <si>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</si>
  <si>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</si>
  <si>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</si>
  <si>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</si>
  <si>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</si>
  <si>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</si>
  <si>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</si>
  <si>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</si>
  <si>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</si>
  <si>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</si>
  <si>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</si>
  <si>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</si>
  <si>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</si>
  <si>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</si>
  <si>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</si>
  <si>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</si>
  <si>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</si>
  <si>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</si>
  <si>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</si>
  <si>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</si>
  <si>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</si>
  <si>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</si>
  <si>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</si>
  <si>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</si>
  <si>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</si>
  <si>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</si>
  <si>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</si>
  <si>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</si>
  <si>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</si>
  <si>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</si>
  <si>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</si>
  <si>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</si>
  <si>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</si>
  <si>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</si>
  <si>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</si>
  <si>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</si>
  <si>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</si>
  <si>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</si>
  <si>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</si>
  <si>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</si>
  <si>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</si>
  <si>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</si>
  <si>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</si>
  <si>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</si>
  <si>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</si>
  <si>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</si>
  <si>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</si>
  <si>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</si>
  <si>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</si>
  <si>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</si>
  <si>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</si>
  <si>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</si>
  <si>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</si>
  <si>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</si>
  <si>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</si>
  <si>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</si>
  <si>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</si>
  <si>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</si>
  <si>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</si>
  <si>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</si>
  <si>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</si>
  <si>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</si>
  <si>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</si>
  <si>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</si>
  <si>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</si>
  <si>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</si>
  <si>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</si>
  <si>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</si>
  <si>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</si>
  <si>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</si>
  <si>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</si>
  <si>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</si>
  <si>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</si>
  <si>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</si>
  <si>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</si>
  <si>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</si>
  <si>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</si>
  <si>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</si>
  <si>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</si>
  <si>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</si>
  <si>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</si>
  <si>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</si>
  <si>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</si>
  <si>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</si>
  <si>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</si>
  <si>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</si>
  <si>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</si>
  <si>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</si>
  <si>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</si>
  <si>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</si>
  <si>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</si>
  <si>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</si>
  <si>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</si>
  <si>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</si>
  <si>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</si>
  <si>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</si>
  <si>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</si>
  <si>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</si>
  <si>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</si>
  <si>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</si>
  <si>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</si>
  <si>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</si>
  <si>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</si>
  <si>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</si>
  <si>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</si>
  <si>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</si>
  <si>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</si>
  <si>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</si>
  <si>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</si>
  <si>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</si>
  <si>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</si>
  <si>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</si>
  <si>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</si>
  <si>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</si>
  <si>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</si>
  <si>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</si>
  <si>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</si>
  <si>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</si>
  <si>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</si>
  <si>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</si>
  <si>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</si>
  <si>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</si>
  <si>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</si>
  <si>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</si>
  <si>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</si>
  <si>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</si>
  <si>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</si>
  <si>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</si>
  <si>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</si>
  <si>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</si>
  <si>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</si>
  <si>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</si>
  <si>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</si>
  <si>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</si>
  <si>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</si>
  <si>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</si>
  <si>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</si>
  <si>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</si>
  <si>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</si>
  <si>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</si>
  <si>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</si>
  <si>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</si>
  <si>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</si>
  <si>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</si>
  <si>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</si>
  <si>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</si>
  <si>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</si>
  <si>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</si>
  <si>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</si>
  <si>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</si>
  <si>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</si>
  <si>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</si>
  <si>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</si>
  <si>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</si>
  <si>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</si>
  <si>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</si>
  <si>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</si>
  <si>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</si>
  <si>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</si>
  <si>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</si>
  <si>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</si>
  <si>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</si>
  <si>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</si>
  <si>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</si>
  <si>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</si>
  <si>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</si>
  <si>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</si>
  <si>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</si>
  <si>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</si>
  <si>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</si>
  <si>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</si>
  <si>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</si>
  <si>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</si>
  <si>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</si>
  <si>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</si>
  <si>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</si>
  <si>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</si>
  <si>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</si>
  <si>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</si>
  <si>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</si>
  <si>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</si>
  <si>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</si>
  <si>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</si>
  <si>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</si>
  <si>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</si>
  <si>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</si>
  <si>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</si>
  <si>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</si>
  <si>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</si>
  <si>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</si>
  <si>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</si>
  <si>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</si>
  <si>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</si>
  <si>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</si>
  <si>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</si>
  <si>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</si>
  <si>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</si>
  <si>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</si>
  <si>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</si>
  <si>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</si>
  <si>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</si>
  <si>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</si>
  <si>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</si>
  <si>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</si>
  <si>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</si>
  <si>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</si>
  <si>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</si>
  <si>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</si>
  <si>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</si>
  <si>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</si>
  <si>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</si>
  <si>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</si>
  <si>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</si>
  <si>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</si>
  <si>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</si>
  <si>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</si>
  <si>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</si>
  <si>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</si>
  <si>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</si>
  <si>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</si>
  <si>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</si>
  <si>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</si>
  <si>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</si>
  <si>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</si>
  <si>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</si>
  <si>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</si>
  <si>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</si>
  <si>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</si>
  <si>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</si>
  <si>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</si>
  <si>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</si>
  <si>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</si>
  <si>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</si>
  <si>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</si>
  <si>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</si>
  <si>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</si>
  <si>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</si>
  <si>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</si>
  <si>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</si>
  <si>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</si>
  <si>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</si>
  <si>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</si>
  <si>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</si>
  <si>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</si>
  <si>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</si>
  <si>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</si>
  <si>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</si>
  <si>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</si>
  <si>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</si>
  <si>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</si>
  <si>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</si>
  <si>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</si>
  <si>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</si>
  <si>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</si>
  <si>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</si>
  <si>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</si>
  <si>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</si>
  <si>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</si>
  <si>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</si>
  <si>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</si>
  <si>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</si>
  <si>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</si>
  <si>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</si>
  <si>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</si>
  <si>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</si>
  <si>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</si>
  <si>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</si>
  <si>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</si>
  <si>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</si>
  <si>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</si>
  <si>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</si>
  <si>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</si>
  <si>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</si>
  <si>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</si>
  <si>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</si>
  <si>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</si>
  <si>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</si>
  <si>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</si>
  <si>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</si>
  <si>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</si>
  <si>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</si>
  <si>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</si>
  <si>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</si>
  <si>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</si>
  <si>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</si>
  <si>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</si>
  <si>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</si>
  <si>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</si>
  <si>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</si>
  <si>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</si>
  <si>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</si>
  <si>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</si>
  <si>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</si>
  <si>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</si>
  <si>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</si>
  <si>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</si>
  <si>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</si>
  <si>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</si>
  <si>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</si>
  <si>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</si>
  <si>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</si>
  <si>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</si>
  <si>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</si>
  <si>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</si>
  <si>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</si>
  <si>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</si>
  <si>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</si>
  <si>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</si>
  <si>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</si>
  <si>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</si>
  <si>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</si>
  <si>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</si>
  <si>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</si>
  <si>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</si>
  <si>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</si>
  <si>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</si>
  <si>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</si>
  <si>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</si>
  <si>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</si>
  <si>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</si>
  <si>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</si>
  <si>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</si>
  <si>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</si>
  <si>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</si>
  <si>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</si>
  <si>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</si>
  <si>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</si>
  <si>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</si>
  <si>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</si>
  <si>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</si>
  <si>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</si>
  <si>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</si>
  <si>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</si>
  <si>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</si>
  <si>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</si>
  <si>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</si>
  <si>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</si>
  <si>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</si>
  <si>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</si>
  <si>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</si>
  <si>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</si>
  <si>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</si>
  <si>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</si>
  <si>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</si>
  <si>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</si>
  <si>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</si>
  <si>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</si>
  <si>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</si>
  <si>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</si>
  <si>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</si>
  <si>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</si>
  <si>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</si>
  <si>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</si>
  <si>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</si>
  <si>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</si>
  <si>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</si>
  <si>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</si>
  <si>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</si>
  <si>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</si>
  <si>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</si>
  <si>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</si>
  <si>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</si>
  <si>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</si>
  <si>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</si>
  <si>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</si>
  <si>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</si>
  <si>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</si>
  <si>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</si>
  <si>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</si>
  <si>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</si>
  <si>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</si>
  <si>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</si>
  <si>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</si>
  <si>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</si>
  <si>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</si>
  <si>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</si>
  <si>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</si>
  <si>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</si>
  <si>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</si>
  <si>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</si>
  <si>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</si>
  <si>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</si>
  <si>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</si>
  <si>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</si>
  <si>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</si>
  <si>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</si>
  <si>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</si>
  <si>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</si>
  <si>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</si>
  <si>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</si>
  <si>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</si>
  <si>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</si>
  <si>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</si>
  <si>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</si>
  <si>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</si>
  <si>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</si>
  <si>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</si>
  <si>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</si>
  <si>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</si>
  <si>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</si>
  <si>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</si>
  <si>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</si>
  <si>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</si>
  <si>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</si>
  <si>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</si>
  <si>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</si>
  <si>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</si>
  <si>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</si>
  <si>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</si>
  <si>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</si>
  <si>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</si>
  <si>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</si>
  <si>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</si>
  <si>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</si>
  <si>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</si>
  <si>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</si>
  <si>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</si>
  <si>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</si>
  <si>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</si>
  <si>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</si>
  <si>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</si>
  <si>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</si>
  <si>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</si>
  <si>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</si>
  <si>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</si>
  <si>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</si>
  <si>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</si>
  <si>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</si>
  <si>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</si>
  <si>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</si>
  <si>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</si>
  <si>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</si>
  <si>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</si>
  <si>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</si>
  <si>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</si>
  <si>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</si>
  <si>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</si>
  <si>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</si>
  <si>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</si>
  <si>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</si>
  <si>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</si>
  <si>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</si>
  <si>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</si>
  <si>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</si>
  <si>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</si>
  <si>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</si>
  <si>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</si>
  <si>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</si>
  <si>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</si>
  <si>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</si>
  <si>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</si>
  <si>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</si>
  <si>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</si>
  <si>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</si>
  <si>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</si>
  <si>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</si>
  <si>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</si>
  <si>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</si>
  <si>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</si>
  <si>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</si>
  <si>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</si>
  <si>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</si>
  <si>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</si>
  <si>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</si>
  <si>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</si>
  <si>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</si>
  <si>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</si>
  <si>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</si>
  <si>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</si>
  <si>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</si>
  <si>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</si>
  <si>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</si>
  <si>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</si>
  <si>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</si>
  <si>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</si>
  <si>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</si>
  <si>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</si>
  <si>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</si>
  <si>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</si>
  <si>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</si>
  <si>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</si>
  <si>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</si>
  <si>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</si>
  <si>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</si>
  <si>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</si>
  <si>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</si>
  <si>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</si>
  <si>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</si>
  <si>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</si>
  <si>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</si>
  <si>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</si>
  <si>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</si>
  <si>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</si>
  <si>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</si>
  <si>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</si>
  <si>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</si>
  <si>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</si>
  <si>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</si>
  <si>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</si>
  <si>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</si>
  <si>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</si>
  <si>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</si>
  <si>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</si>
  <si>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</si>
  <si>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</si>
  <si>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</si>
  <si>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</si>
  <si>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</si>
  <si>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</si>
  <si>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</si>
  <si>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</si>
  <si>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</si>
  <si>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</si>
  <si>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</si>
  <si>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</si>
  <si>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</si>
  <si>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</si>
  <si>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</si>
  <si>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</si>
  <si>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</si>
  <si>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</si>
  <si>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</si>
  <si>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</si>
  <si>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</si>
  <si>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</si>
  <si>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</si>
  <si>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</si>
  <si>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</si>
  <si>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</si>
  <si>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</si>
  <si>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</si>
  <si>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</si>
  <si>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</si>
  <si>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</si>
  <si>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</si>
  <si>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</si>
  <si>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</si>
  <si>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</si>
  <si>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</si>
  <si>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</si>
  <si>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</si>
  <si>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</si>
  <si>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</si>
  <si>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</si>
  <si>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</si>
  <si>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</si>
  <si>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</si>
  <si>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</si>
  <si>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</si>
  <si>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</si>
  <si>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</si>
  <si>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</si>
  <si>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</si>
  <si>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</si>
  <si>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</si>
  <si>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</si>
  <si>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</si>
  <si>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</si>
  <si>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</si>
  <si>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</si>
  <si>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</si>
  <si>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</si>
  <si>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</si>
  <si>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</si>
  <si>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</si>
  <si>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</si>
  <si>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</si>
  <si>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</si>
  <si>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</si>
  <si>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</si>
  <si>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</si>
  <si>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</si>
  <si>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</si>
  <si>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</si>
  <si>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</si>
  <si>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</si>
  <si>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</si>
  <si>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</si>
  <si>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</si>
  <si>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</si>
  <si>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</si>
  <si>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</si>
  <si>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</si>
  <si>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</si>
  <si>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</si>
  <si>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</si>
  <si>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</si>
  <si>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</si>
  <si>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</si>
  <si>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</si>
  <si>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</si>
  <si>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</si>
  <si>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</si>
  <si>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</si>
  <si>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</si>
  <si>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</si>
  <si>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</si>
  <si>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</si>
  <si>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</si>
  <si>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</si>
  <si>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</si>
  <si>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</si>
  <si>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</si>
  <si>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</si>
  <si>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</si>
  <si>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</si>
  <si>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</si>
  <si>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</si>
  <si>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</si>
  <si>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</si>
  <si>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</si>
  <si>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</si>
  <si>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</si>
  <si>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</si>
  <si>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</si>
  <si>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</si>
  <si>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</si>
  <si>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</si>
  <si>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</si>
  <si>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</si>
  <si>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</si>
  <si>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</si>
  <si>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</si>
  <si>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</si>
  <si>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</si>
  <si>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</si>
  <si>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</si>
  <si>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</si>
  <si>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</si>
  <si>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</si>
  <si>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</si>
  <si>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</si>
  <si>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</si>
  <si>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</si>
  <si>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</si>
  <si>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</si>
  <si>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</si>
  <si>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</si>
  <si>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</si>
  <si>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</si>
  <si>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</si>
  <si>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</si>
  <si>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</si>
  <si>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</si>
  <si>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</si>
  <si>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</si>
  <si>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</si>
  <si>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</si>
  <si>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</si>
  <si>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</si>
  <si>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</si>
  <si>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</si>
  <si>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</si>
  <si>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</si>
  <si>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</si>
  <si>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</si>
  <si>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</si>
  <si>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</si>
  <si>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</si>
  <si>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</si>
  <si>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</si>
  <si>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</si>
  <si>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</si>
  <si>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</si>
  <si>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</si>
  <si>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</si>
  <si>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</si>
  <si>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</si>
  <si>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</si>
  <si>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</si>
  <si>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</si>
  <si>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</si>
  <si>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</si>
  <si>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</si>
  <si>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</si>
  <si>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</si>
  <si>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</si>
  <si>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</si>
  <si>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</si>
  <si>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</si>
  <si>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</si>
  <si>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</si>
  <si>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</si>
  <si>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</si>
  <si>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</si>
  <si>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</si>
  <si>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</si>
  <si>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</si>
  <si>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</si>
  <si>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</si>
  <si>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</si>
  <si>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</si>
  <si>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</si>
  <si>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</si>
  <si>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</si>
  <si>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</si>
  <si>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</si>
  <si>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</si>
  <si>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</si>
  <si>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</si>
  <si>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</si>
  <si>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</si>
  <si>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</si>
  <si>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</si>
  <si>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</si>
  <si>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</si>
  <si>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</si>
  <si>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</si>
  <si>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</si>
  <si>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</si>
  <si>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</si>
  <si>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</si>
  <si>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</si>
  <si>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</si>
  <si>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</si>
  <si>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</si>
  <si>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</si>
  <si>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</si>
  <si>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</si>
  <si>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</si>
  <si>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</si>
  <si>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</si>
  <si>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</si>
  <si>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</si>
  <si>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</si>
  <si>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</si>
  <si>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</si>
  <si>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</si>
  <si>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</si>
  <si>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</si>
  <si>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</si>
  <si>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</si>
  <si>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</si>
  <si>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</si>
  <si>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</si>
  <si>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</si>
  <si>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</si>
  <si>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</si>
  <si>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</si>
  <si>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</si>
  <si>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</si>
  <si>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</si>
  <si>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</si>
  <si>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</si>
  <si>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</si>
  <si>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</si>
  <si>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</si>
  <si>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</si>
  <si>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</si>
  <si>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</si>
  <si>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</si>
  <si>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</si>
  <si>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</si>
  <si>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</si>
  <si>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</si>
  <si>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</si>
  <si>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</si>
  <si>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</si>
  <si>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</si>
  <si>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</si>
  <si>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</si>
  <si>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</si>
  <si>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</si>
  <si>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</si>
  <si>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</si>
  <si>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</si>
  <si>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</si>
  <si>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</si>
  <si>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</si>
  <si>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</si>
  <si>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</si>
  <si>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</si>
  <si>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</si>
  <si>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</si>
  <si>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</si>
  <si>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</si>
  <si>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</si>
  <si>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</si>
  <si>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</si>
  <si>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</si>
  <si>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</si>
  <si>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</si>
  <si>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</si>
  <si>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</si>
  <si>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</si>
  <si>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</si>
  <si>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</si>
  <si>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</si>
  <si>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</si>
  <si>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</si>
  <si>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</si>
  <si>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</si>
  <si>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</si>
  <si>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</si>
  <si>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</si>
  <si>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</si>
  <si>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</si>
  <si>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</si>
  <si>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</si>
  <si>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</si>
  <si>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</si>
  <si>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</si>
  <si>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</si>
  <si>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</si>
  <si>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</si>
  <si>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</si>
  <si>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</si>
  <si>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</si>
  <si>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</si>
  <si>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</si>
  <si>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</si>
  <si>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</si>
  <si>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</si>
  <si>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</si>
  <si>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</si>
  <si>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</si>
  <si>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</si>
  <si>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</si>
  <si>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</si>
  <si>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</si>
  <si>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</si>
  <si>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</si>
  <si>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</si>
  <si>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</si>
  <si>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</si>
  <si>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</si>
  <si>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</si>
  <si>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</si>
  <si>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</si>
  <si>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</si>
  <si>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</si>
  <si>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</si>
  <si>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</si>
  <si>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</si>
  <si>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</si>
  <si>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</si>
  <si>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</si>
  <si>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</si>
  <si>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</si>
  <si>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</si>
  <si>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</si>
  <si>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</si>
  <si>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</si>
  <si>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</si>
  <si>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</si>
  <si>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</si>
  <si>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</si>
  <si>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</si>
  <si>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</si>
  <si>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</si>
  <si>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</si>
  <si>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</si>
  <si>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</si>
  <si>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</si>
  <si>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</si>
  <si>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</si>
  <si>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</si>
  <si>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</si>
  <si>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</si>
  <si>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</si>
  <si>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</si>
  <si>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</si>
  <si>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</si>
  <si>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</si>
  <si>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</si>
  <si>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</si>
  <si>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</si>
  <si>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</si>
  <si>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</si>
  <si>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</si>
  <si>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</si>
  <si>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</si>
  <si>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</si>
  <si>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</si>
  <si>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</si>
  <si>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</si>
  <si>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</si>
  <si>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</si>
  <si>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</si>
  <si>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</si>
  <si>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</si>
  <si>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</si>
  <si>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</si>
  <si>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</si>
  <si>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</si>
  <si>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</si>
  <si>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</si>
  <si>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</si>
  <si>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</si>
  <si>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</si>
  <si>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</si>
  <si>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</si>
  <si>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</si>
  <si>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</si>
  <si>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</si>
  <si>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</si>
  <si>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</si>
  <si>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</si>
  <si>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</si>
  <si>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</si>
  <si>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</si>
  <si>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</si>
  <si>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</si>
  <si>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</si>
  <si>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</si>
  <si>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</si>
  <si>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</si>
  <si>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</si>
  <si>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</si>
  <si>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</si>
  <si>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</si>
  <si>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</si>
  <si>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</si>
  <si>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</si>
  <si>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</si>
  <si>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</si>
  <si>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</si>
  <si>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</si>
  <si>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</si>
  <si>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</si>
  <si>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</si>
  <si>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</si>
  <si>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</si>
  <si>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</si>
  <si>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</si>
  <si>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</si>
  <si>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</si>
  <si>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</si>
  <si>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</si>
  <si>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</si>
  <si>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</si>
  <si>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</si>
  <si>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</si>
  <si>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</si>
  <si>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</si>
  <si>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</si>
  <si>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</si>
  <si>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</si>
  <si>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</si>
  <si>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</si>
  <si>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</si>
  <si>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</si>
  <si>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</si>
  <si>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</si>
  <si>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</si>
  <si>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</si>
  <si>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</si>
  <si>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</si>
  <si>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</si>
  <si>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</si>
  <si>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</si>
  <si>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</si>
  <si>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</si>
  <si>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</si>
  <si>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</si>
  <si>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</si>
  <si>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</si>
  <si>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</si>
  <si>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</si>
  <si>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</si>
  <si>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</si>
  <si>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</si>
  <si>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</si>
  <si>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</si>
  <si>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</si>
  <si>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</si>
  <si>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</si>
  <si>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</si>
  <si>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</si>
  <si>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</si>
  <si>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</si>
  <si>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</si>
  <si>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</si>
  <si>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</si>
  <si>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</si>
  <si>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</si>
  <si>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</si>
  <si>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</si>
  <si>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</si>
  <si>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</si>
  <si>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</si>
  <si>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</si>
  <si>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</si>
  <si>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</si>
  <si>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</si>
  <si>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</si>
  <si>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</si>
  <si>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</si>
  <si>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</si>
  <si>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</si>
  <si>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</si>
  <si>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</si>
  <si>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</si>
  <si>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</si>
  <si>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</si>
  <si>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</si>
  <si>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</si>
  <si>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</si>
  <si>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</si>
  <si>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</si>
  <si>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</si>
  <si>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</si>
  <si>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</si>
  <si>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</si>
  <si>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</si>
  <si>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</si>
  <si>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</si>
  <si>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</si>
  <si>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</si>
  <si>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</si>
  <si>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</si>
  <si>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</si>
  <si>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</si>
  <si>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</si>
  <si>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</si>
  <si>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</si>
  <si>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</si>
  <si>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</si>
  <si>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</si>
  <si>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</si>
  <si>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</si>
  <si>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</si>
  <si>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</si>
  <si>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</si>
  <si>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</si>
  <si>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</si>
  <si>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</si>
  <si>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</si>
  <si>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</si>
  <si>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</si>
  <si>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</si>
  <si>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</si>
  <si>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</si>
  <si>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</si>
  <si>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</si>
  <si>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</si>
  <si>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</si>
  <si>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</si>
  <si>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</si>
  <si>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</si>
  <si>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</si>
  <si>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</si>
  <si>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</si>
  <si>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</si>
  <si>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</si>
  <si>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</si>
  <si>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</si>
  <si>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</si>
  <si>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</si>
  <si>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</si>
  <si>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</si>
  <si>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</si>
  <si>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</si>
  <si>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</si>
  <si>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</si>
  <si>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</si>
  <si>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</si>
  <si>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</si>
  <si>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</si>
  <si>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</si>
  <si>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</si>
  <si>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</si>
  <si>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</si>
  <si>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</si>
  <si>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</si>
  <si>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</si>
  <si>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</si>
  <si>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</si>
  <si>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</si>
  <si>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</si>
  <si>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</si>
  <si>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</si>
  <si>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</si>
  <si>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</si>
  <si>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</si>
  <si>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</si>
  <si>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</si>
  <si>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</si>
  <si>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</si>
  <si>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</si>
  <si>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</si>
  <si>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</si>
  <si>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</si>
  <si>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</si>
  <si>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</si>
  <si>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</si>
  <si>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</si>
  <si>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</si>
  <si>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</si>
  <si>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</si>
  <si>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</si>
  <si>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</si>
  <si>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</si>
  <si>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</si>
  <si>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</si>
  <si>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</si>
  <si>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</si>
  <si>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</si>
  <si>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</si>
  <si>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</si>
  <si>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</si>
  <si>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</si>
  <si>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</si>
  <si>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</si>
  <si>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</si>
  <si>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</si>
  <si>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</si>
  <si>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</si>
  <si>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</si>
  <si>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</si>
  <si>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</si>
  <si>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</si>
  <si>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</si>
  <si>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</si>
  <si>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</si>
  <si>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</si>
  <si>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</si>
  <si>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</si>
  <si>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</si>
  <si>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</si>
  <si>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</si>
  <si>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</si>
  <si>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</si>
  <si>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</si>
  <si>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</si>
  <si>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</si>
  <si>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</si>
  <si>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</si>
  <si>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</si>
  <si>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</si>
  <si>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</si>
  <si>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</si>
  <si>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</si>
  <si>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</si>
  <si>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</si>
  <si>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</si>
  <si>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</si>
  <si>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</si>
  <si>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</si>
  <si>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</si>
  <si>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</si>
  <si>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</si>
  <si>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</si>
  <si>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</si>
  <si>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</si>
  <si>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</si>
  <si>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</si>
  <si>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</si>
  <si>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</si>
  <si>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</si>
  <si>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</si>
  <si>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</si>
  <si>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</si>
  <si>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</si>
  <si>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</si>
  <si>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</si>
  <si>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</si>
  <si>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</si>
  <si>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</si>
  <si>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</si>
  <si>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</si>
  <si>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</si>
  <si>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</si>
  <si>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</si>
  <si>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</si>
  <si>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</si>
  <si>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</si>
  <si>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</si>
  <si>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</si>
  <si>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</si>
  <si>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</si>
  <si>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</si>
  <si>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</si>
  <si>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</si>
  <si>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</si>
  <si>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</si>
  <si>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</si>
  <si>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</si>
  <si>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</si>
  <si>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</si>
  <si>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</si>
  <si>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</si>
  <si>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</si>
  <si>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</si>
  <si>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</si>
  <si>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</si>
  <si>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</si>
  <si>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</si>
  <si>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</si>
  <si>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</si>
  <si>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</si>
  <si>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</si>
  <si>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</si>
  <si>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</si>
  <si>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</si>
  <si>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</si>
  <si>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</si>
  <si>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</si>
  <si>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</si>
  <si>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</si>
  <si>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</si>
  <si>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</si>
  <si>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</si>
  <si>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</si>
  <si>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</si>
  <si>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</si>
  <si>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</si>
  <si>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</si>
  <si>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</si>
  <si>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</si>
  <si>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</si>
  <si>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</si>
  <si>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</si>
  <si>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</si>
  <si>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</si>
  <si>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</si>
  <si>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</si>
  <si>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</si>
  <si>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</si>
  <si>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</si>
  <si>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</si>
  <si>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</si>
  <si>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</si>
  <si>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</si>
  <si>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</si>
  <si>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</si>
  <si>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</si>
  <si>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</si>
  <si>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</si>
  <si>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</si>
  <si>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</si>
  <si>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</si>
  <si>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</si>
  <si>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</si>
  <si>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</si>
  <si>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</si>
  <si>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</si>
  <si>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</si>
  <si>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</si>
  <si>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</si>
  <si>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</si>
  <si>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</si>
  <si>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</si>
  <si>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</si>
  <si>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</si>
  <si>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</si>
  <si>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</si>
  <si>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</si>
  <si>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</si>
  <si>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</si>
  <si>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</si>
  <si>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</si>
  <si>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</si>
  <si>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</si>
  <si>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</si>
  <si>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</si>
  <si>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</si>
  <si>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</si>
  <si>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</si>
  <si>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</si>
  <si>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</si>
  <si>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</si>
  <si>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</si>
  <si>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</si>
  <si>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</si>
  <si>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</si>
  <si>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</si>
  <si>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</si>
  <si>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</si>
  <si>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</si>
  <si>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</si>
  <si>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</si>
  <si>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</si>
  <si>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</si>
  <si>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</si>
  <si>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</si>
  <si>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</si>
  <si>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</si>
  <si>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</si>
  <si>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</si>
  <si>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</si>
  <si>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</si>
  <si>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</si>
  <si>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</si>
  <si>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</si>
  <si>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</si>
  <si>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</si>
  <si>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</si>
  <si>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</si>
  <si>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</si>
  <si>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</si>
  <si>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</si>
  <si>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</si>
  <si>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</si>
  <si>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</si>
  <si>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</si>
  <si>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</si>
  <si>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</si>
  <si>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</si>
  <si>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</si>
  <si>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</si>
  <si>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</si>
  <si>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</si>
  <si>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</si>
  <si>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</si>
  <si>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</si>
  <si>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</si>
  <si>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</si>
  <si>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</si>
  <si>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</si>
  <si>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</si>
  <si>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</si>
  <si>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</si>
  <si>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</si>
  <si>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</si>
  <si>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</si>
  <si>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</si>
  <si>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</si>
  <si>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</si>
  <si>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</si>
  <si>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</si>
  <si>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</si>
  <si>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</si>
  <si>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</si>
  <si>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</si>
  <si>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</si>
  <si>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</si>
  <si>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</si>
  <si>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</si>
  <si>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</si>
  <si>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</si>
  <si>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</si>
  <si>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</si>
  <si>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</si>
  <si>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</si>
  <si>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</si>
  <si>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</si>
  <si>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</si>
  <si>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</si>
  <si>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</si>
  <si>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</si>
  <si>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</si>
  <si>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</si>
  <si>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</si>
  <si>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</si>
  <si>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</si>
  <si>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</si>
  <si>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</si>
  <si>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</si>
  <si>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</si>
  <si>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</si>
  <si>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</si>
  <si>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</si>
  <si>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</si>
  <si>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</si>
  <si>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</si>
  <si>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</si>
  <si>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</si>
  <si>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</si>
  <si>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</si>
  <si>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</si>
  <si>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</si>
  <si>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</si>
  <si>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</si>
  <si>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</si>
  <si>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</si>
  <si>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</si>
  <si>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</si>
  <si>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</si>
  <si>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</si>
  <si>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</si>
  <si>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</si>
  <si>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</si>
  <si>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</si>
  <si>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</si>
  <si>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</si>
  <si>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</si>
  <si>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</si>
  <si>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</si>
  <si>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</si>
  <si>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</si>
  <si>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</si>
  <si>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</si>
  <si>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</si>
  <si>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</si>
  <si>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</si>
  <si>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</si>
  <si>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</si>
  <si>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</si>
  <si>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</si>
  <si>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</si>
  <si>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</si>
  <si>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</si>
  <si>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</si>
  <si>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</si>
  <si>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</si>
  <si>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</si>
  <si>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</si>
  <si>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</si>
  <si>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</si>
  <si>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</si>
  <si>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</si>
  <si>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</si>
  <si>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</si>
  <si>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</si>
  <si>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</si>
  <si>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</si>
  <si>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</si>
  <si>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</si>
  <si>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</si>
  <si>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</si>
  <si>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</si>
  <si>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</si>
  <si>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</si>
  <si>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</si>
  <si>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</si>
  <si>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</si>
  <si>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</si>
  <si>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</si>
  <si>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</si>
  <si>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</si>
  <si>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</si>
  <si>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</si>
  <si>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</si>
  <si>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</si>
  <si>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</si>
  <si>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</si>
  <si>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</si>
  <si>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</si>
  <si>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</si>
  <si>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</si>
  <si>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</si>
  <si>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</si>
  <si>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</si>
  <si>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</si>
  <si>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</si>
  <si>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</si>
  <si>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</si>
  <si>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</si>
  <si>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</si>
  <si>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</si>
  <si>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</si>
  <si>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</si>
  <si>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</si>
  <si>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</si>
  <si>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</si>
  <si>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</si>
  <si>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</si>
  <si>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</si>
  <si>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</si>
  <si>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</si>
  <si>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</si>
  <si>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</si>
  <si>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</si>
  <si>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</si>
  <si>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</si>
  <si>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</si>
  <si>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</si>
  <si>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</si>
  <si>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</si>
  <si>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</si>
  <si>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</si>
  <si>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</si>
  <si>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</si>
  <si>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</si>
  <si>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</si>
  <si>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</si>
  <si>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</si>
  <si>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</si>
  <si>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</si>
  <si>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</si>
  <si>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</si>
  <si>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</si>
  <si>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</si>
  <si>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</si>
  <si>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</si>
  <si>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</si>
  <si>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</si>
  <si>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</si>
  <si>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</si>
  <si>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</si>
  <si>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</si>
  <si>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</si>
  <si>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</si>
  <si>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</si>
  <si>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</si>
  <si>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</si>
  <si>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</si>
  <si>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</si>
  <si>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</si>
  <si>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</si>
  <si>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</si>
  <si>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</si>
  <si>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</si>
  <si>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</si>
  <si>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</si>
  <si>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</si>
  <si>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</si>
  <si>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</si>
  <si>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</si>
  <si>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</si>
  <si>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</si>
  <si>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</si>
  <si>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</si>
  <si>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</si>
  <si>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</si>
  <si>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</si>
  <si>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</si>
  <si>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</si>
  <si>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</si>
  <si>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</si>
  <si>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</si>
  <si>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</si>
  <si>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</si>
  <si>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</si>
  <si>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</si>
  <si>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</si>
  <si>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</si>
  <si>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</si>
  <si>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</si>
  <si>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</si>
  <si>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</si>
  <si>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</si>
  <si>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</si>
  <si>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</si>
  <si>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</si>
  <si>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</si>
  <si>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</si>
  <si>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</si>
  <si>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</si>
  <si>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</si>
  <si>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</si>
  <si>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</si>
  <si>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</si>
  <si>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</si>
  <si>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</si>
  <si>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</si>
  <si>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</si>
  <si>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</si>
  <si>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</si>
  <si>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</si>
  <si>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</si>
  <si>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</si>
  <si>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</si>
  <si>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</si>
  <si>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</si>
  <si>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</si>
  <si>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</si>
  <si>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</si>
  <si>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</si>
  <si>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</si>
  <si>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</si>
  <si>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</si>
  <si>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</si>
  <si>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</si>
  <si>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</si>
  <si>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</si>
  <si>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</si>
  <si>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</si>
  <si>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</si>
  <si>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</si>
  <si>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</si>
  <si>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</si>
  <si>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</si>
  <si>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</si>
  <si>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</si>
  <si>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</si>
  <si>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</si>
  <si>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</si>
  <si>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</si>
  <si>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</si>
  <si>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</si>
  <si>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</si>
  <si>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</si>
  <si>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</si>
  <si>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</si>
  <si>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</si>
  <si>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</si>
  <si>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</si>
  <si>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</si>
  <si>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</si>
  <si>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</si>
  <si>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</si>
  <si>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</si>
  <si>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</si>
  <si>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</si>
  <si>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</si>
  <si>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</si>
  <si>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</si>
  <si>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</si>
  <si>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</si>
  <si>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</si>
  <si>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</si>
  <si>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</si>
  <si>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</si>
  <si>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</si>
  <si>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</si>
  <si>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</si>
  <si>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</si>
  <si>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</si>
  <si>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</si>
  <si>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</si>
  <si>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</si>
  <si>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</si>
  <si>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</si>
  <si>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</si>
  <si>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</si>
  <si>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</si>
  <si>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</si>
  <si>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</si>
  <si>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</si>
  <si>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</si>
  <si>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</si>
  <si>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</si>
  <si>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</si>
  <si>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</si>
  <si>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</si>
  <si>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</si>
  <si>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</si>
  <si>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</si>
  <si>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</si>
  <si>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</si>
  <si>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</si>
  <si>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</si>
  <si>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</si>
  <si>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</si>
  <si>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</si>
  <si>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</si>
  <si>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</si>
  <si>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</si>
  <si>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</si>
  <si>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</si>
  <si>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</si>
  <si>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</si>
  <si>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</si>
  <si>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</si>
  <si>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</si>
  <si>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</si>
  <si>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</si>
  <si>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</si>
  <si>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</si>
  <si>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</si>
  <si>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</si>
  <si>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</si>
  <si>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</si>
  <si>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</si>
  <si>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</si>
  <si>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</si>
  <si>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</si>
  <si>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</si>
  <si>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</si>
  <si>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</si>
  <si>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</si>
  <si>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</si>
  <si>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</si>
  <si>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</si>
  <si>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</si>
  <si>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</si>
  <si>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</si>
  <si>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</si>
  <si>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</si>
  <si>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</si>
  <si>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</si>
  <si>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</si>
  <si>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</si>
  <si>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</si>
  <si>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</si>
  <si>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</si>
  <si>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</si>
  <si>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</si>
  <si>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</si>
  <si>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</si>
  <si>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</si>
  <si>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</si>
  <si>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</si>
  <si>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</si>
  <si>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</si>
  <si>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</si>
  <si>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</si>
  <si>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</si>
  <si>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</si>
  <si>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</si>
  <si>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</si>
  <si>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</si>
  <si>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</si>
  <si>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</si>
  <si>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</si>
  <si>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</si>
  <si>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</si>
  <si>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</si>
  <si>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</si>
  <si>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</si>
  <si>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</si>
  <si>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</si>
  <si>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</si>
  <si>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</si>
  <si>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</si>
  <si>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</si>
  <si>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</si>
  <si>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</si>
  <si>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</si>
  <si>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</si>
  <si>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</si>
  <si>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</si>
  <si>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</si>
  <si>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</si>
  <si>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</si>
  <si>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</si>
  <si>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</si>
  <si>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</si>
  <si>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</si>
  <si>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</si>
  <si>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</si>
  <si>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</si>
  <si>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</si>
  <si>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</si>
  <si>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</si>
  <si>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</si>
  <si>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</si>
  <si>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</si>
  <si>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</si>
  <si>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</si>
  <si>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</si>
  <si>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</si>
  <si>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</si>
  <si>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</si>
  <si>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</si>
  <si>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</si>
  <si>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</si>
  <si>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</si>
  <si>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</si>
  <si>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</si>
  <si>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</si>
  <si>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</si>
  <si>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</si>
  <si>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</si>
  <si>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</si>
  <si>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</si>
  <si>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</si>
  <si>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</si>
  <si>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</si>
  <si>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</si>
  <si>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</si>
  <si>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</si>
  <si>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</si>
  <si>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</si>
  <si>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</si>
  <si>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</si>
  <si>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</si>
  <si>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</si>
  <si>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</si>
  <si>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</si>
  <si>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</si>
  <si>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</si>
  <si>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</si>
  <si>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</si>
  <si>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</si>
  <si>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</si>
  <si>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</si>
  <si>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</si>
  <si>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</si>
  <si>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</si>
  <si>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</si>
  <si>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</si>
  <si>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</si>
  <si>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</si>
  <si>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</si>
  <si>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</si>
  <si>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</si>
  <si>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</si>
  <si>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</si>
  <si>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</si>
  <si>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</si>
  <si>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</si>
  <si>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</si>
  <si>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</si>
  <si>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</si>
  <si>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</si>
  <si>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</si>
  <si>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</si>
  <si>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</si>
  <si>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</si>
  <si>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</si>
  <si>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</si>
  <si>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</si>
  <si>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</si>
  <si>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</si>
  <si>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</si>
  <si>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</si>
  <si>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</si>
  <si>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</si>
  <si>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</si>
  <si>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</si>
  <si>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</si>
  <si>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</si>
  <si>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</si>
  <si>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</si>
  <si>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</si>
  <si>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</si>
  <si>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</si>
  <si>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</si>
  <si>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</si>
  <si>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</si>
  <si>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</si>
  <si>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</si>
  <si>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</si>
  <si>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</si>
  <si>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</si>
  <si>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</si>
  <si>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</si>
  <si>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</si>
  <si>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</si>
  <si>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</si>
  <si>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</si>
  <si>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</si>
  <si>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</si>
  <si>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</si>
  <si>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</si>
  <si>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</si>
  <si>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</si>
  <si>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</si>
  <si>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</si>
  <si>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</si>
  <si>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</si>
  <si>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</si>
  <si>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</si>
  <si>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</si>
  <si>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</si>
  <si>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</si>
  <si>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</si>
  <si>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</si>
  <si>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</si>
  <si>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</si>
  <si>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</si>
  <si>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</si>
  <si>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</si>
  <si>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</si>
  <si>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</si>
  <si>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</si>
  <si>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</si>
  <si>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</si>
  <si>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</si>
  <si>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</si>
  <si>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</si>
  <si>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</si>
  <si>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</si>
  <si>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</si>
  <si>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</si>
  <si>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</si>
  <si>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</si>
  <si>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</si>
  <si>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</si>
  <si>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</si>
  <si>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</si>
  <si>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</si>
  <si>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</si>
  <si>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</si>
  <si>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</si>
  <si>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</si>
  <si>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</si>
  <si>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</si>
  <si>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</si>
  <si>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</si>
  <si>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</si>
  <si>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</si>
  <si>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</si>
  <si>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</si>
  <si>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</si>
  <si>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</si>
  <si>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</si>
  <si>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</si>
  <si>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</si>
  <si>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</si>
  <si>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</si>
  <si>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</si>
  <si>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</si>
  <si>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</si>
  <si>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</si>
  <si>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</si>
  <si>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</si>
  <si>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</si>
  <si>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</si>
  <si>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</si>
  <si>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</si>
  <si>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</si>
  <si>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</si>
  <si>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</si>
  <si>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</si>
  <si>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</si>
  <si>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</si>
  <si>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</si>
  <si>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</si>
  <si>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</si>
  <si>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</si>
  <si>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</si>
  <si>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</si>
  <si>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</si>
  <si>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</si>
  <si>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</si>
  <si>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</si>
  <si>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</si>
  <si>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</si>
  <si>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</si>
  <si>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</si>
  <si>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</si>
  <si>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</si>
  <si>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</si>
  <si>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</si>
  <si>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</si>
  <si>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</si>
  <si>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</si>
  <si>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</si>
  <si>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</si>
  <si>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</si>
  <si>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</si>
  <si>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</si>
  <si>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</si>
  <si>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</si>
  <si>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</si>
  <si>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</si>
  <si>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</si>
  <si>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</si>
  <si>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</si>
  <si>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</si>
  <si>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</si>
  <si>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</si>
  <si>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</si>
  <si>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</si>
  <si>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</si>
  <si>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</si>
  <si>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</si>
  <si>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</si>
  <si>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</si>
  <si>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</si>
  <si>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</si>
  <si>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</si>
  <si>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</si>
  <si>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</si>
  <si>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</si>
  <si>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</si>
  <si>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</si>
  <si>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</si>
  <si>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</si>
  <si>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</si>
  <si>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</si>
  <si>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</si>
  <si>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</si>
  <si>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</si>
  <si>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</si>
  <si>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</si>
  <si>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</si>
  <si>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</si>
  <si>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</si>
  <si>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</si>
  <si>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</si>
  <si>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</si>
  <si>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</si>
  <si>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</si>
  <si>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</si>
  <si>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</si>
  <si>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</si>
  <si>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</si>
  <si>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</si>
  <si>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</si>
  <si>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</si>
  <si>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</si>
  <si>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</si>
  <si>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</si>
  <si>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</si>
  <si>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</si>
  <si>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</si>
  <si>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</si>
  <si>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</si>
  <si>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</si>
  <si>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</si>
  <si>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</si>
  <si>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</si>
  <si>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</si>
  <si>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</si>
  <si>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</si>
  <si>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</si>
  <si>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</si>
  <si>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</si>
  <si>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</si>
  <si>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</si>
  <si>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</si>
  <si>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</si>
  <si>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</si>
  <si>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</si>
  <si>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</si>
  <si>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</si>
  <si>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</si>
  <si>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</si>
  <si>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</si>
  <si>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</si>
  <si>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</si>
  <si>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</si>
  <si>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</si>
  <si>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</si>
  <si>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</si>
  <si>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</si>
  <si>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</si>
  <si>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</si>
  <si>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</si>
  <si>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</si>
  <si>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</si>
  <si>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</si>
  <si>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</si>
  <si>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</si>
  <si>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</si>
  <si>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</si>
  <si>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</si>
  <si>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</si>
  <si>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</si>
  <si>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</si>
  <si>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</si>
  <si>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</si>
  <si>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</si>
  <si>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</si>
  <si>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</si>
  <si>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</si>
  <si>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</si>
  <si>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</si>
  <si>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</si>
  <si>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</si>
  <si>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</si>
  <si>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</si>
  <si>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</si>
  <si>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</si>
  <si>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</si>
  <si>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</si>
  <si>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</si>
  <si>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</si>
  <si>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</si>
  <si>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</si>
  <si>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</si>
  <si>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</si>
  <si>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</si>
  <si>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</si>
  <si>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</si>
  <si>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</si>
  <si>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</si>
  <si>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</si>
  <si>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</si>
  <si>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</si>
  <si>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</si>
  <si>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</si>
  <si>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</si>
  <si>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</si>
  <si>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</si>
  <si>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</si>
  <si>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</si>
  <si>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</si>
  <si>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</si>
  <si>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</si>
  <si>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</si>
  <si>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</si>
  <si>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</si>
  <si>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</si>
  <si>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</si>
  <si>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</si>
  <si>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</si>
  <si>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</si>
  <si>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</si>
  <si>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</si>
  <si>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</si>
  <si>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</si>
  <si>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</si>
  <si>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</si>
  <si>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</si>
  <si>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</si>
  <si>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</si>
  <si>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</si>
  <si>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</si>
  <si>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</si>
  <si>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</si>
  <si>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</si>
  <si>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</si>
  <si>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</si>
  <si>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</si>
  <si>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</si>
  <si>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</si>
  <si>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</si>
  <si>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</si>
  <si>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</si>
  <si>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</si>
  <si>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</si>
  <si>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</si>
  <si>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</si>
  <si>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</si>
  <si>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</si>
  <si>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</si>
  <si>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</si>
  <si>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</si>
  <si>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</si>
  <si>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</si>
  <si>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</si>
  <si>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</si>
  <si>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</si>
  <si>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</si>
  <si>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</si>
  <si>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</si>
  <si>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</si>
  <si>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</si>
  <si>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</si>
  <si>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</si>
  <si>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</si>
  <si>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</si>
  <si>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</si>
  <si>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</si>
  <si>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</si>
  <si>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</si>
  <si>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</si>
  <si>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</si>
  <si>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</si>
  <si>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</si>
  <si>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</si>
  <si>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</si>
  <si>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</si>
  <si>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</si>
  <si>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</si>
  <si>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</si>
  <si>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</si>
  <si>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</si>
  <si>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</si>
  <si>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</si>
  <si>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</si>
  <si>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</si>
  <si>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</si>
  <si>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</si>
  <si>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</si>
  <si>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</si>
  <si>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</si>
  <si>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</si>
  <si>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</si>
  <si>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</si>
  <si>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</si>
  <si>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</si>
  <si>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</si>
  <si>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</si>
  <si>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</si>
  <si>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</si>
  <si>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</si>
  <si>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</si>
  <si>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</si>
  <si>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</si>
  <si>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</si>
  <si>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</si>
  <si>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</si>
  <si>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</si>
  <si>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</si>
  <si>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</si>
  <si>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</si>
  <si>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</si>
  <si>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</si>
  <si>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</si>
  <si>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</si>
  <si>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</si>
  <si>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</si>
  <si>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</si>
  <si>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</si>
  <si>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</si>
  <si>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</si>
  <si>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</si>
  <si>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</si>
  <si>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</si>
  <si>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</si>
  <si>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</si>
  <si>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</si>
  <si>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</si>
  <si>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</si>
  <si>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</si>
  <si>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</si>
  <si>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</si>
  <si>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</si>
  <si>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</si>
  <si>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</si>
  <si>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</si>
  <si>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</si>
  <si>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</si>
  <si>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</si>
  <si>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</si>
  <si>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</si>
  <si>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</si>
  <si>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</si>
  <si>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</si>
  <si>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</si>
  <si>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</si>
  <si>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</si>
  <si>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</si>
  <si>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</si>
  <si>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</si>
  <si>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</si>
  <si>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</si>
  <si>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</si>
  <si>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</si>
  <si>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</si>
  <si>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</si>
  <si>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</si>
  <si>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</si>
  <si>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</si>
  <si>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</si>
  <si>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</si>
  <si>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</si>
  <si>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</si>
  <si>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</si>
  <si>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</si>
  <si>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</si>
  <si>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</si>
  <si>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</si>
  <si>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</si>
  <si>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</si>
  <si>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</si>
  <si>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</si>
  <si>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</si>
  <si>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</si>
  <si>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</si>
  <si>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</si>
  <si>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</si>
  <si>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</si>
  <si>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</si>
  <si>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</si>
  <si>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</si>
  <si>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</si>
  <si>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</si>
  <si>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</si>
  <si>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</si>
  <si>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</si>
  <si>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</si>
  <si>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</si>
  <si>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</si>
  <si>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</si>
  <si>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</si>
  <si>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</si>
  <si>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</si>
  <si>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</si>
  <si>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</si>
  <si>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</si>
  <si>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</si>
  <si>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</si>
  <si>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</si>
  <si>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</si>
  <si>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</si>
  <si>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</si>
  <si>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</si>
  <si>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</si>
  <si>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</si>
  <si>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</si>
  <si>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</si>
  <si>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</si>
  <si>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</si>
  <si>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</si>
  <si>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</si>
  <si>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</si>
  <si>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</si>
  <si>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</si>
  <si>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</si>
  <si>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</si>
  <si>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</si>
  <si>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</si>
  <si>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</si>
  <si>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</si>
  <si>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</si>
  <si>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</si>
  <si>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</si>
  <si>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</si>
  <si>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</si>
  <si>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</si>
  <si>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</si>
  <si>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</si>
  <si>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</si>
  <si>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</si>
  <si>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</si>
  <si>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</si>
  <si>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</si>
  <si>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</si>
  <si>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</si>
  <si>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</si>
  <si>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</si>
  <si>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</si>
  <si>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</si>
  <si>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</si>
  <si>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</si>
  <si>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</si>
  <si>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</si>
  <si>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</si>
  <si>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</si>
  <si>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</si>
  <si>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</si>
  <si>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</si>
  <si>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</si>
  <si>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</si>
  <si>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</si>
  <si>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</si>
  <si>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</si>
  <si>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</si>
  <si>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</si>
  <si>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</si>
  <si>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</si>
  <si>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</si>
  <si>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</si>
  <si>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</si>
  <si>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</si>
  <si>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</si>
  <si>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</si>
  <si>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</si>
  <si>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</si>
  <si>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</si>
  <si>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</si>
  <si>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</si>
  <si>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</si>
  <si>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</si>
  <si>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</si>
  <si>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</si>
  <si>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</si>
  <si>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</si>
  <si>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</si>
  <si>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</si>
  <si>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</si>
  <si>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</si>
  <si>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</si>
  <si>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</si>
  <si>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</si>
  <si>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</si>
  <si>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</si>
  <si>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</si>
  <si>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</si>
  <si>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</si>
  <si>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</si>
  <si>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</si>
  <si>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</si>
  <si>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</si>
  <si>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</si>
  <si>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</si>
  <si>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</si>
  <si>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</si>
  <si>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</si>
  <si>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</si>
  <si>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</si>
  <si>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</si>
  <si>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</si>
  <si>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</si>
  <si>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</si>
  <si>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</si>
  <si>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</si>
  <si>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</si>
  <si>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</si>
  <si>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</si>
  <si>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</si>
  <si>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</si>
  <si>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</si>
  <si>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</si>
  <si>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</si>
  <si>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</si>
  <si>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</si>
  <si>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</si>
  <si>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</si>
  <si>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</si>
  <si>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</si>
  <si>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</si>
  <si>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</si>
  <si>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</si>
  <si>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</si>
  <si>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</si>
  <si>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</si>
  <si>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</si>
  <si>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</si>
  <si>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</si>
  <si>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</si>
  <si>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</si>
  <si>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</si>
  <si>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</si>
  <si>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</si>
  <si>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</si>
  <si>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</si>
  <si>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</si>
  <si>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</si>
  <si>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</si>
  <si>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</si>
  <si>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</si>
  <si>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</si>
  <si>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</si>
  <si>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</si>
  <si>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</si>
  <si>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</si>
  <si>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</si>
  <si>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</si>
  <si>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</si>
  <si>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</si>
  <si>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</si>
  <si>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</si>
  <si>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</si>
  <si>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</si>
  <si>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</si>
  <si>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</si>
  <si>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</si>
  <si>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</si>
  <si>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</si>
  <si>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</si>
  <si>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</si>
  <si>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</si>
  <si>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</si>
  <si>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</si>
  <si>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</si>
  <si>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</si>
  <si>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</si>
  <si>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</si>
  <si>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</si>
  <si>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</si>
  <si>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</si>
  <si>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</si>
  <si>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</si>
  <si>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</si>
  <si>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</si>
  <si>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</si>
  <si>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</si>
  <si>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</si>
  <si>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</si>
  <si>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</si>
  <si>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</si>
  <si>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</si>
  <si>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</si>
  <si>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</si>
  <si>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</si>
  <si>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</si>
  <si>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</si>
  <si>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</si>
  <si>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</si>
  <si>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</si>
  <si>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</si>
  <si>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</si>
  <si>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</si>
  <si>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</si>
  <si>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</si>
  <si>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</si>
  <si>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</si>
  <si>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</si>
  <si>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</si>
  <si>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</si>
  <si>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</si>
  <si>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</si>
  <si>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</si>
  <si>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</si>
  <si>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</si>
  <si>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</si>
  <si>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</si>
  <si>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</si>
  <si>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</si>
  <si>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</si>
  <si>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</si>
  <si>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</si>
  <si>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</si>
  <si>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</si>
  <si>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</si>
  <si>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</si>
  <si>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</si>
  <si>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</si>
  <si>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</si>
  <si>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</si>
  <si>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</si>
  <si>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</si>
  <si>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</si>
  <si>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</si>
  <si>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</si>
  <si>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</si>
  <si>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</si>
  <si>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</si>
  <si>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</si>
  <si>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</si>
  <si>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</si>
  <si>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</si>
  <si>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</si>
  <si>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</si>
  <si>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</si>
  <si>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</si>
  <si>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</si>
  <si>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</si>
  <si>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</si>
  <si>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</si>
  <si>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</si>
  <si>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</si>
  <si>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</si>
  <si>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</si>
  <si>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</si>
  <si>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</si>
  <si>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</si>
  <si>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</si>
  <si>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</si>
  <si>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</si>
  <si>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</si>
  <si>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</si>
  <si>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</si>
  <si>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</si>
  <si>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</si>
  <si>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</si>
  <si>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</si>
  <si>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</si>
  <si>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</si>
  <si>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</si>
  <si>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</si>
  <si>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</si>
  <si>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</si>
  <si>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</si>
  <si>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</si>
  <si>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</si>
  <si>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</si>
  <si>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</si>
  <si>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</si>
  <si>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</si>
  <si>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</si>
  <si>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</si>
  <si>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</si>
  <si>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</si>
  <si>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</si>
  <si>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</si>
  <si>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</si>
  <si>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</si>
  <si>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</si>
  <si>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</si>
  <si>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</si>
  <si>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</si>
  <si>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</si>
  <si>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</si>
  <si>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</si>
  <si>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</si>
  <si>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</si>
  <si>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</si>
  <si>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</si>
  <si>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</si>
  <si>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</si>
  <si>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</si>
  <si>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</si>
  <si>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</si>
  <si>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</si>
  <si>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</si>
  <si>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</si>
  <si>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</si>
  <si>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</si>
  <si>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</si>
  <si>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</si>
  <si>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</si>
  <si>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</si>
  <si>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</si>
  <si>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</si>
  <si>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</si>
  <si>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</si>
  <si>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</si>
  <si>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</si>
  <si>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</si>
  <si>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</si>
  <si>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</si>
  <si>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</si>
  <si>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</si>
  <si>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</si>
  <si>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</si>
  <si>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</si>
  <si>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</si>
  <si>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</si>
  <si>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</si>
  <si>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</si>
  <si>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</si>
  <si>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</si>
  <si>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</si>
  <si>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</si>
  <si>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</si>
  <si>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</si>
  <si>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</si>
  <si>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</si>
  <si>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</si>
  <si>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</si>
  <si>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</si>
  <si>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</si>
  <si>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</si>
  <si>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</si>
  <si>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</si>
  <si>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</si>
  <si>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</si>
  <si>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</si>
  <si>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</si>
  <si>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</si>
  <si>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</si>
  <si>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</si>
  <si>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</si>
  <si>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</si>
  <si>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</si>
  <si>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</si>
  <si>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</si>
  <si>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</si>
  <si>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</si>
  <si>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</si>
  <si>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</si>
  <si>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</si>
  <si>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</si>
  <si>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</si>
  <si>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</si>
  <si>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</si>
  <si>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</si>
  <si>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</si>
  <si>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</si>
  <si>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</si>
  <si>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</si>
  <si>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</si>
  <si>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</si>
  <si>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</si>
  <si>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</si>
  <si>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</si>
  <si>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</si>
  <si>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</si>
  <si>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</si>
  <si>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</si>
  <si>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</si>
  <si>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</si>
  <si>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</si>
  <si>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</si>
  <si>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</si>
  <si>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</si>
  <si>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</si>
  <si>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</si>
  <si>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</si>
  <si>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</si>
  <si>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</si>
  <si>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</si>
  <si>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</si>
  <si>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</si>
  <si>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</si>
  <si>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</si>
  <si>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</si>
  <si>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</si>
  <si>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</si>
  <si>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</si>
  <si>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</si>
  <si>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</si>
  <si>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</si>
  <si>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</si>
  <si>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</si>
  <si>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</si>
  <si>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</si>
  <si>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</si>
  <si>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</si>
  <si>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</si>
  <si>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</si>
  <si>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</si>
  <si>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</si>
  <si>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</si>
  <si>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</si>
  <si>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</si>
  <si>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</si>
  <si>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</si>
  <si>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</si>
  <si>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</si>
  <si>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</si>
  <si>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</si>
  <si>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</si>
  <si>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</si>
  <si>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</si>
  <si>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</si>
  <si>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</si>
  <si>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</si>
  <si>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</si>
  <si>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</si>
  <si>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</si>
  <si>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</si>
  <si>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</si>
  <si>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</si>
  <si>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</si>
  <si>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</si>
  <si>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</si>
  <si>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</si>
  <si>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</si>
  <si>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</si>
  <si>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</si>
  <si>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</si>
  <si>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</si>
  <si>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</si>
  <si>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</si>
  <si>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</si>
  <si>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</si>
  <si>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</si>
  <si>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</si>
  <si>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</si>
  <si>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</si>
  <si>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</si>
  <si>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</si>
  <si>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</si>
  <si>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</si>
  <si>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</si>
  <si>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</si>
  <si>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</si>
  <si>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</si>
  <si>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</si>
  <si>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</si>
  <si>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</si>
  <si>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</si>
  <si>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</si>
  <si>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</si>
  <si>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</si>
  <si>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</si>
  <si>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</si>
  <si>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</si>
  <si>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</si>
  <si>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</si>
  <si>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</si>
  <si>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</si>
  <si>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</si>
  <si>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</si>
  <si>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</si>
  <si>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</si>
  <si>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</si>
  <si>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</si>
  <si>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</si>
  <si>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</si>
  <si>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</si>
  <si>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</si>
  <si>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</si>
  <si>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</si>
  <si>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</si>
  <si>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</si>
  <si>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</si>
  <si>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</si>
  <si>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</si>
  <si>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</si>
  <si>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</si>
  <si>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</si>
  <si>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</si>
  <si>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</si>
  <si>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</si>
  <si>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</si>
  <si>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</si>
  <si>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</si>
  <si>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</si>
  <si>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</si>
  <si>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</si>
  <si>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</si>
  <si>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</si>
  <si>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</si>
  <si>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</si>
  <si>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</si>
  <si>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</si>
  <si>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</si>
  <si>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</si>
  <si>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</si>
  <si>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</si>
  <si>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</si>
  <si>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</si>
  <si>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</si>
  <si>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</si>
  <si>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</si>
  <si>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</si>
  <si>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</si>
  <si>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</si>
  <si>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</si>
  <si>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</si>
  <si>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</si>
  <si>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</si>
  <si>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</si>
  <si>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</si>
  <si>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</si>
  <si>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</si>
  <si>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</si>
  <si>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</si>
  <si>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</si>
  <si>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</si>
  <si>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</si>
  <si>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</si>
  <si>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</si>
  <si>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</si>
  <si>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</si>
  <si>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</si>
  <si>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</si>
  <si>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</si>
  <si>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</si>
  <si>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</si>
  <si>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</si>
  <si>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</si>
  <si>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</si>
  <si>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</si>
  <si>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</si>
  <si>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</si>
  <si>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</si>
  <si>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</si>
  <si>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</si>
  <si>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</si>
  <si>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</si>
  <si>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</si>
  <si>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</si>
  <si>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</si>
  <si>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</si>
  <si>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</si>
  <si>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</si>
  <si>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</si>
  <si>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</si>
  <si>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</si>
  <si>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</si>
  <si>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</si>
  <si>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</si>
  <si>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</si>
  <si>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</si>
  <si>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</si>
  <si>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</si>
  <si>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</si>
  <si>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</si>
  <si>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</si>
  <si>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</si>
  <si>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</si>
  <si>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</si>
  <si>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</si>
  <si>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</si>
  <si>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</si>
  <si>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</si>
  <si>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</si>
  <si>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</si>
  <si>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</si>
  <si>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</si>
  <si>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</si>
  <si>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</si>
  <si>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</si>
  <si>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</si>
  <si>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</si>
  <si>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</si>
  <si>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</si>
  <si>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</si>
  <si>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</si>
  <si>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</si>
  <si>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</si>
  <si>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</si>
  <si>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</si>
  <si>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</si>
  <si>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</si>
  <si>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</si>
  <si>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</si>
  <si>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</si>
  <si>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</si>
  <si>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</si>
  <si>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</si>
  <si>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</si>
  <si>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</si>
  <si>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</si>
  <si>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</si>
  <si>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</si>
  <si>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</si>
  <si>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</si>
  <si>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</si>
  <si>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</si>
  <si>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</si>
  <si>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</si>
  <si>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</si>
  <si>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</si>
  <si>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</si>
  <si>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</si>
  <si>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</si>
  <si>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</si>
  <si>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</si>
  <si>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</si>
  <si>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</si>
  <si>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</si>
  <si>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</si>
  <si>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</si>
  <si>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</si>
  <si>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</si>
  <si>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</si>
  <si>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</si>
  <si>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</si>
  <si>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</si>
  <si>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</si>
  <si>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</si>
  <si>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</si>
  <si>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</si>
  <si>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</si>
  <si>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</si>
  <si>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</si>
  <si>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</si>
  <si>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</si>
  <si>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</si>
  <si>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</si>
  <si>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</si>
  <si>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</si>
  <si>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</si>
  <si>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</si>
  <si>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</si>
  <si>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</si>
  <si>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</si>
  <si>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</si>
  <si>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</si>
  <si>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</si>
  <si>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</si>
  <si>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</si>
  <si>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</si>
  <si>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</si>
  <si>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</si>
  <si>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</si>
  <si>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</si>
  <si>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</si>
  <si>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</si>
  <si>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</si>
  <si>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</si>
  <si>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</si>
  <si>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</si>
  <si>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</si>
  <si>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</si>
  <si>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</si>
  <si>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</si>
  <si>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</si>
  <si>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</si>
  <si>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</si>
  <si>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</si>
  <si>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</si>
  <si>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</si>
  <si>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</si>
  <si>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</si>
  <si>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</si>
  <si>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</si>
  <si>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</si>
  <si>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</si>
  <si>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</si>
  <si>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</si>
  <si>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</si>
  <si>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</si>
  <si>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</si>
  <si>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</si>
  <si>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</si>
  <si>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</si>
  <si>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</si>
  <si>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</si>
  <si>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</si>
  <si>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</si>
  <si>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</si>
  <si>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</si>
  <si>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</si>
  <si>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</si>
  <si>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</si>
  <si>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</si>
  <si>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</si>
  <si>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</si>
  <si>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</si>
  <si>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</si>
  <si>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</si>
  <si>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</si>
  <si>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</si>
  <si>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</si>
  <si>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</si>
  <si>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</si>
  <si>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</si>
  <si>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</si>
  <si>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</si>
  <si>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</si>
  <si>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</si>
  <si>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</si>
  <si>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</si>
  <si>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</si>
  <si>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</si>
  <si>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</si>
  <si>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</si>
  <si>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</si>
  <si>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</si>
  <si>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</si>
  <si>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</si>
  <si>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</si>
  <si>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</si>
  <si>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</si>
  <si>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</si>
  <si>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</si>
  <si>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</si>
  <si>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</si>
  <si>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</si>
  <si>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</si>
  <si>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</si>
  <si>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</si>
  <si>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</si>
  <si>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</si>
  <si>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</si>
  <si>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</si>
  <si>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</si>
  <si>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</si>
  <si>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</si>
  <si>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</si>
  <si>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</si>
  <si>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</si>
  <si>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</si>
  <si>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</si>
  <si>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</si>
  <si>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</si>
  <si>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</si>
  <si>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</si>
  <si>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</si>
  <si>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</si>
  <si>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</si>
  <si>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</si>
  <si>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</si>
  <si>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</si>
  <si>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</si>
  <si>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</si>
  <si>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</si>
  <si>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</si>
  <si>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</si>
  <si>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</si>
  <si>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</si>
  <si>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</si>
  <si>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</si>
  <si>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</si>
  <si>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</si>
  <si>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</si>
  <si>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</si>
  <si>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</si>
  <si>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</si>
  <si>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</si>
  <si>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</si>
  <si>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</si>
  <si>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</si>
  <si>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</si>
  <si>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</si>
  <si>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</si>
  <si>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</si>
  <si>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</si>
  <si>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</si>
  <si>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</si>
  <si>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</si>
  <si>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</si>
  <si>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</si>
  <si>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</si>
  <si>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</si>
  <si>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</si>
  <si>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</si>
  <si>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</si>
  <si>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</si>
  <si>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</si>
  <si>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</si>
  <si>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</si>
  <si>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</si>
  <si>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</si>
  <si>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</si>
  <si>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</si>
  <si>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</si>
  <si>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</si>
  <si>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</si>
  <si>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</si>
  <si>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</si>
  <si>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</si>
  <si>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</si>
  <si>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</si>
  <si>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</si>
  <si>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</si>
  <si>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</si>
  <si>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</si>
  <si>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</si>
  <si>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</si>
  <si>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</si>
  <si>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</si>
  <si>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</si>
  <si>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</si>
  <si>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</si>
  <si>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</si>
  <si>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</si>
  <si>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</si>
  <si>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</si>
  <si>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</si>
  <si>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</si>
  <si>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</si>
  <si>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</si>
  <si>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</si>
  <si>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</si>
  <si>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</si>
  <si>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</si>
  <si>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</si>
  <si>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</si>
  <si>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</si>
  <si>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</si>
  <si>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</si>
  <si>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</si>
  <si>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</si>
  <si>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</si>
  <si>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</si>
  <si>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</si>
  <si>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</si>
  <si>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</si>
  <si>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</si>
  <si>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</si>
  <si>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</si>
  <si>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</si>
  <si>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</si>
  <si>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</si>
  <si>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</si>
  <si>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</si>
  <si>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</si>
  <si>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</si>
  <si>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</si>
  <si>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</si>
  <si>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</si>
  <si>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</si>
  <si>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</si>
  <si>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</si>
  <si>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</si>
  <si>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</si>
  <si>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</si>
  <si>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</si>
  <si>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</si>
  <si>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</si>
  <si>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</si>
  <si>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</si>
  <si>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</si>
  <si>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</si>
  <si>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</si>
  <si>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</si>
  <si>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</si>
  <si>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</si>
  <si>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</si>
  <si>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</si>
  <si>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</si>
  <si>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</si>
  <si>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</si>
  <si>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</si>
  <si>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</si>
  <si>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</si>
  <si>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</si>
  <si>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</si>
  <si>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</si>
  <si>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</si>
  <si>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</si>
  <si>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</si>
  <si>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</si>
  <si>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</si>
  <si>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</si>
  <si>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</si>
  <si>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</si>
  <si>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</si>
  <si>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</si>
  <si>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</si>
  <si>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</si>
  <si>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</si>
  <si>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</si>
  <si>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</si>
  <si>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</si>
  <si>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</si>
  <si>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</si>
  <si>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</si>
  <si>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</si>
  <si>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</si>
  <si>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</si>
  <si>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</si>
  <si>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</si>
  <si>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</si>
  <si>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</si>
  <si>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</si>
  <si>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</si>
  <si>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</si>
  <si>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</si>
  <si>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</si>
  <si>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</si>
  <si>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</si>
  <si>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</si>
  <si>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</si>
  <si>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</si>
  <si>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</si>
  <si>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</si>
  <si>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</si>
  <si>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</si>
  <si>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</si>
  <si>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</si>
  <si>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</si>
  <si>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</si>
  <si>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</si>
  <si>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</si>
  <si>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</si>
  <si>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</si>
  <si>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</si>
  <si>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</si>
  <si>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</si>
  <si>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</si>
  <si>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</si>
  <si>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</si>
  <si>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</si>
  <si>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</si>
  <si>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</si>
  <si>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</si>
  <si>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</si>
  <si>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</si>
  <si>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</si>
  <si>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</si>
  <si>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</si>
  <si>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</si>
  <si>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</si>
  <si>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</si>
  <si>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</si>
  <si>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</si>
  <si>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</si>
  <si>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</si>
  <si>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</si>
  <si>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</si>
  <si>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</si>
  <si>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</si>
  <si>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</si>
  <si>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</si>
  <si>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</si>
  <si>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</si>
  <si>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</si>
  <si>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</si>
  <si>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</si>
  <si>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</si>
  <si>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</si>
  <si>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</si>
  <si>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</si>
  <si>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</si>
  <si>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</si>
  <si>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</si>
  <si>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</si>
  <si>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</si>
  <si>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</si>
  <si>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</si>
  <si>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</si>
  <si>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</si>
  <si>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</si>
  <si>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</si>
  <si>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</si>
  <si>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</si>
  <si>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</si>
  <si>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</si>
  <si>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</si>
  <si>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</si>
  <si>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</si>
  <si>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</si>
  <si>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</si>
  <si>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</si>
  <si>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</si>
  <si>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</si>
  <si>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</si>
  <si>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</si>
  <si>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</si>
  <si>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</si>
  <si>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</si>
  <si>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</si>
  <si>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</si>
  <si>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</si>
  <si>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</si>
  <si>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</si>
  <si>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</si>
  <si>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</si>
  <si>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</si>
  <si>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</si>
  <si>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</si>
  <si>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</si>
  <si>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</si>
  <si>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</si>
  <si>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</si>
  <si>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</si>
  <si>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</si>
  <si>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</si>
  <si>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</si>
  <si>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</si>
  <si>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</si>
  <si>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</si>
  <si>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</si>
  <si>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</si>
  <si>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</si>
  <si>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</si>
  <si>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</si>
  <si>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</si>
  <si>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</si>
  <si>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</si>
  <si>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</si>
  <si>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</si>
  <si>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</si>
  <si>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</si>
  <si>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</si>
  <si>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</si>
  <si>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</si>
  <si>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</si>
  <si>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</si>
  <si>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</si>
  <si>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</si>
  <si>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</si>
  <si>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</si>
  <si>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</si>
  <si>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</si>
  <si>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</si>
  <si>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</si>
  <si>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</si>
  <si>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</si>
  <si>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</si>
  <si>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</si>
  <si>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</si>
  <si>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</si>
  <si>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</si>
  <si>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</si>
  <si>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</si>
  <si>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</si>
  <si>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</si>
  <si>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</si>
  <si>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</si>
  <si>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</si>
  <si>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</si>
  <si>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</si>
  <si>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</si>
  <si>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</si>
  <si>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</si>
  <si>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</si>
  <si>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</si>
  <si>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</si>
  <si>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</si>
  <si>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</si>
  <si>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</si>
  <si>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</si>
  <si>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</si>
  <si>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</si>
  <si>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</si>
  <si>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</si>
  <si>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</si>
  <si>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</si>
  <si>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</si>
  <si>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</si>
  <si>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</si>
  <si>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</si>
  <si>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</si>
  <si>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</si>
  <si>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</si>
  <si>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</si>
  <si>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</si>
  <si>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</si>
  <si>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</si>
  <si>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</si>
  <si>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</si>
  <si>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</si>
  <si>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</si>
  <si>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</si>
  <si>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</si>
  <si>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</si>
  <si>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</si>
  <si>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</si>
  <si>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</si>
  <si>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</si>
  <si>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</si>
  <si>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</si>
  <si>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</si>
  <si>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</si>
  <si>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</si>
  <si>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</si>
  <si>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</si>
  <si>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</si>
  <si>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</si>
  <si>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</si>
  <si>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</si>
  <si>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</si>
  <si>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</si>
  <si>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</si>
  <si>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</si>
  <si>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</si>
  <si>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</si>
  <si>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</si>
  <si>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</si>
  <si>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</si>
  <si>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</si>
  <si>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</si>
  <si>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</si>
  <si>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</si>
  <si>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</si>
  <si>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</si>
  <si>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</si>
  <si>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</si>
  <si>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</si>
  <si>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</si>
  <si>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</si>
  <si>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</si>
  <si>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</si>
  <si>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</si>
  <si>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</si>
  <si>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</si>
  <si>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</si>
  <si>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</si>
  <si>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</si>
  <si>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</si>
  <si>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</si>
  <si>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</si>
  <si>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</si>
  <si>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</si>
  <si>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</si>
  <si>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</si>
  <si>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</si>
  <si>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</si>
  <si>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</si>
  <si>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</si>
  <si>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</si>
  <si>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</si>
  <si>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</si>
  <si>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</si>
  <si>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</si>
  <si>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</si>
  <si>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</si>
  <si>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</si>
  <si>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</si>
  <si>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</si>
  <si>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</si>
  <si>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</si>
  <si>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</si>
  <si>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</si>
  <si>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</si>
  <si>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</si>
  <si>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</si>
  <si>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</si>
  <si>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</si>
  <si>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</si>
  <si>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</si>
  <si>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</si>
  <si>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</si>
  <si>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</si>
  <si>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</si>
  <si>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</si>
  <si>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</si>
  <si>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</si>
  <si>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</si>
  <si>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</si>
  <si>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</si>
  <si>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</si>
  <si>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</si>
  <si>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</si>
  <si>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</si>
  <si>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</si>
  <si>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</si>
  <si>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</si>
  <si>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</si>
  <si>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</si>
  <si>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</si>
  <si>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</si>
  <si>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</si>
  <si>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</si>
  <si>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</si>
  <si>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</si>
  <si>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</si>
  <si>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</si>
  <si>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</si>
  <si>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</si>
  <si>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</si>
  <si>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</si>
  <si>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</si>
  <si>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</si>
  <si>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</si>
  <si>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</si>
  <si>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</si>
  <si>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</si>
  <si>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</si>
  <si>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</si>
  <si>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</si>
  <si>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</si>
  <si>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</si>
  <si>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</si>
  <si>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</si>
  <si>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</si>
  <si>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</si>
  <si>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</si>
  <si>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</si>
  <si>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</si>
  <si>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</si>
  <si>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</si>
  <si>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</si>
  <si>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</si>
  <si>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</si>
  <si>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</si>
  <si>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</si>
  <si>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</si>
  <si>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</si>
  <si>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</si>
  <si>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</si>
  <si>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</si>
  <si>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</si>
  <si>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</si>
  <si>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</si>
  <si>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</si>
  <si>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</si>
  <si>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</si>
  <si>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</si>
  <si>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</si>
  <si>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</si>
  <si>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</si>
  <si>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</si>
  <si>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</si>
  <si>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</si>
  <si>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</si>
  <si>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</si>
  <si>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</si>
  <si>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</si>
  <si>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</si>
  <si>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</si>
  <si>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</si>
  <si>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</si>
  <si>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</si>
  <si>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</si>
  <si>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</si>
  <si>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</si>
  <si>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</si>
  <si>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</si>
  <si>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</si>
  <si>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</si>
  <si>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</si>
  <si>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</si>
  <si>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</si>
  <si>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</si>
  <si>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</si>
  <si>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</si>
  <si>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</si>
  <si>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</si>
  <si>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</si>
  <si>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</si>
  <si>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</si>
  <si>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</si>
  <si>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</si>
  <si>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</si>
  <si>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</si>
  <si>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</si>
  <si>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</si>
  <si>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</si>
  <si>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</si>
  <si>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</si>
  <si>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</si>
  <si>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</si>
  <si>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</si>
  <si>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</si>
  <si>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</si>
  <si>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</si>
  <si>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</si>
  <si>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</si>
  <si>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</si>
  <si>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</si>
  <si>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</si>
  <si>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</si>
  <si>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</si>
  <si>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</si>
  <si>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</si>
  <si>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</si>
  <si>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</si>
  <si>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</si>
  <si>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</si>
  <si>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</si>
  <si>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</si>
  <si>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</si>
  <si>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</si>
  <si>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</si>
  <si>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</si>
  <si>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</si>
  <si>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</si>
  <si>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</si>
  <si>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</si>
  <si>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</si>
  <si>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</si>
  <si>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</si>
  <si>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</si>
  <si>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</si>
  <si>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</si>
  <si>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</si>
  <si>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</si>
  <si>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</si>
  <si>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</si>
  <si>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</si>
  <si>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</si>
  <si>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</si>
  <si>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</si>
  <si>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</si>
  <si>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</si>
  <si>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</si>
  <si>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</si>
  <si>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</si>
  <si>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</si>
  <si>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</si>
  <si>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</si>
  <si>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</si>
  <si>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</si>
  <si>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</si>
  <si>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</si>
  <si>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</si>
  <si>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</si>
  <si>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</si>
  <si>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</si>
  <si>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</si>
  <si>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</si>
  <si>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</si>
  <si>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</si>
  <si>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</si>
  <si>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</si>
  <si>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</si>
  <si>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</si>
  <si>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</si>
  <si>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</si>
  <si>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</si>
  <si>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</si>
  <si>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</si>
  <si>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</si>
  <si>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</si>
  <si>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</si>
  <si>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</si>
  <si>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</si>
  <si>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</si>
  <si>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</si>
  <si>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</si>
  <si>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</si>
  <si>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</si>
  <si>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</si>
  <si>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</si>
  <si>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</si>
  <si>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</si>
  <si>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</si>
  <si>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</si>
  <si>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</si>
  <si>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</si>
  <si>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</si>
  <si>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</si>
  <si>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</si>
  <si>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</si>
  <si>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</si>
  <si>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</si>
  <si>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</si>
  <si>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</si>
  <si>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</si>
  <si>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</si>
  <si>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</si>
  <si>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</si>
  <si>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</si>
  <si>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</si>
  <si>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</si>
  <si>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</si>
  <si>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</si>
  <si>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</si>
  <si>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</si>
  <si>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</si>
  <si>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</si>
  <si>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</si>
  <si>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</si>
  <si>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</si>
  <si>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</si>
  <si>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</si>
  <si>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</si>
  <si>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</si>
  <si>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</si>
  <si>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</si>
  <si>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</si>
  <si>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</si>
  <si>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</si>
  <si>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</si>
  <si>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</si>
  <si>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</si>
  <si>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</si>
  <si>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</si>
  <si>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</si>
  <si>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</si>
  <si>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</si>
  <si>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</si>
  <si>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</si>
  <si>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</si>
  <si>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</si>
  <si>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</si>
  <si>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</si>
  <si>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</si>
  <si>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</si>
  <si>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</si>
  <si>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</si>
  <si>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</si>
  <si>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</si>
  <si>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</si>
  <si>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</si>
  <si>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</si>
  <si>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</si>
  <si>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</si>
  <si>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</si>
  <si>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</si>
  <si>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</si>
  <si>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</si>
  <si>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</si>
  <si>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</si>
  <si>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</si>
  <si>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</si>
  <si>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</si>
  <si>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</si>
  <si>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</si>
  <si>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</si>
  <si>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</si>
  <si>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</si>
  <si>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</si>
  <si>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</si>
  <si>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</si>
  <si>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</si>
  <si>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</si>
  <si>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</si>
  <si>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</si>
  <si>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</si>
  <si>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</si>
  <si>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</si>
  <si>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</si>
  <si>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</si>
  <si>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</si>
  <si>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</si>
  <si>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</si>
  <si>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</si>
  <si>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</si>
  <si>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</si>
  <si>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</si>
  <si>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</si>
  <si>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</si>
  <si>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</si>
  <si>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</si>
  <si>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</si>
  <si>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</si>
  <si>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</si>
  <si>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</si>
  <si>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</si>
  <si>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</si>
  <si>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</si>
  <si>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</si>
  <si>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</si>
  <si>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</si>
  <si>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</si>
  <si>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</si>
  <si>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</si>
  <si>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</si>
  <si>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</si>
  <si>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</si>
  <si>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</si>
  <si>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</si>
  <si>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</si>
  <si>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</si>
  <si>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</si>
  <si>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</si>
  <si>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</si>
  <si>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</si>
  <si>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</si>
  <si>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</si>
  <si>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</si>
  <si>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</si>
  <si>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</si>
  <si>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</si>
  <si>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</si>
  <si>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</si>
  <si>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</si>
  <si>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</si>
  <si>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</si>
  <si>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</si>
  <si>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</si>
  <si>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</si>
  <si>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</si>
  <si>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</si>
  <si>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</si>
  <si>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</si>
  <si>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</si>
  <si>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</si>
  <si>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</si>
  <si>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</si>
  <si>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</si>
  <si>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</si>
  <si>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</si>
  <si>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</si>
  <si>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</si>
  <si>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</si>
  <si>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</si>
  <si>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</si>
  <si>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</si>
  <si>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</si>
  <si>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</si>
  <si>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</si>
  <si>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</si>
  <si>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</si>
  <si>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</si>
  <si>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</si>
  <si>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</si>
  <si>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</si>
  <si>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</si>
  <si>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</si>
  <si>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</si>
  <si>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</si>
  <si>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</si>
  <si>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</si>
  <si>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</si>
  <si>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</si>
  <si>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</si>
  <si>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</si>
  <si>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</si>
  <si>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</si>
  <si>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</si>
  <si>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</si>
  <si>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</si>
  <si>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</si>
  <si>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</si>
  <si>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</si>
  <si>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</si>
  <si>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</si>
  <si>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</si>
  <si>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</si>
  <si>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</si>
  <si>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</si>
  <si>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</si>
  <si>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</si>
  <si>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</si>
  <si>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</si>
  <si>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</si>
  <si>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</si>
  <si>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</si>
  <si>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</si>
  <si>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</si>
  <si>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</si>
  <si>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</si>
  <si>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</si>
  <si>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</si>
  <si>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</si>
  <si>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</si>
  <si>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</si>
  <si>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</si>
  <si>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</si>
  <si>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</si>
  <si>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</si>
  <si>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</si>
  <si>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</si>
  <si>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</si>
  <si>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</si>
  <si>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</si>
  <si>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</si>
  <si>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</si>
  <si>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</si>
  <si>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</si>
  <si>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</si>
  <si>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</si>
  <si>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</si>
  <si>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</si>
  <si>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</si>
  <si>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</si>
  <si>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</si>
  <si>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</si>
  <si>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</si>
  <si>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</si>
  <si>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</si>
  <si>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</si>
  <si>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</si>
  <si>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</si>
  <si>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</si>
  <si>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</si>
  <si>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</si>
  <si>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</si>
  <si>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</si>
  <si>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</si>
  <si>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</si>
  <si>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</si>
  <si>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</si>
  <si>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</si>
  <si>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</si>
  <si>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</si>
  <si>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</si>
  <si>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</si>
  <si>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</si>
  <si>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</si>
  <si>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</si>
  <si>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</si>
  <si>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</si>
  <si>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</si>
  <si>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</si>
  <si>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</si>
  <si>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</si>
  <si>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</si>
  <si>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</si>
  <si>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</si>
  <si>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</si>
  <si>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</si>
  <si>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</si>
  <si>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</si>
  <si>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</si>
  <si>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</si>
  <si>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</si>
  <si>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</si>
  <si>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</si>
  <si>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</si>
  <si>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</si>
  <si>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</si>
  <si>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</si>
  <si>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</si>
  <si>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</si>
  <si>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</si>
  <si>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</si>
  <si>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</si>
  <si>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</si>
  <si>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</si>
  <si>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</si>
  <si>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</si>
  <si>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</si>
  <si>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</si>
  <si>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</si>
  <si>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</si>
  <si>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</si>
  <si>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</si>
  <si>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</si>
  <si>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</si>
  <si>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</si>
  <si>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</si>
  <si>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</si>
  <si>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</si>
  <si>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</si>
  <si>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</si>
  <si>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</si>
  <si>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</si>
  <si>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</si>
  <si>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</si>
  <si>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</si>
  <si>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</si>
  <si>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</si>
  <si>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</si>
  <si>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</si>
  <si>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</si>
  <si>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</si>
  <si>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</si>
  <si>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</si>
  <si>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</si>
  <si>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</si>
  <si>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</si>
  <si>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</si>
  <si>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</si>
  <si>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</si>
  <si>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</si>
  <si>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</si>
  <si>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</si>
  <si>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</si>
  <si>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</si>
  <si>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</si>
  <si>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</si>
  <si>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</si>
  <si>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</si>
  <si>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</si>
  <si>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</si>
  <si>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</si>
  <si>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</si>
  <si>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</si>
  <si>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</si>
  <si>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</si>
  <si>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</si>
  <si>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</si>
  <si>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</si>
  <si>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</si>
  <si>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</si>
  <si>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</si>
  <si>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</si>
  <si>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</si>
  <si>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</si>
  <si>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</si>
  <si>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</si>
  <si>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</si>
  <si>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</si>
  <si>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</si>
  <si>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</si>
  <si>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</si>
  <si>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</si>
  <si>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</si>
  <si>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</si>
  <si>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</si>
  <si>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</si>
  <si>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</si>
  <si>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</si>
  <si>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</si>
  <si>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</si>
  <si>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</si>
  <si>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</si>
  <si>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</si>
  <si>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</si>
  <si>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</si>
  <si>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</si>
  <si>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</si>
  <si>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</si>
  <si>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</si>
  <si>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</si>
  <si>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</si>
  <si>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</si>
  <si>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</si>
  <si>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</si>
  <si>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</si>
  <si>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</si>
  <si>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</si>
  <si>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</si>
  <si>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</si>
  <si>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</si>
  <si>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</si>
  <si>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</si>
  <si>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</si>
  <si>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</si>
  <si>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</si>
  <si>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</si>
  <si>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</si>
  <si>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</si>
  <si>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</si>
  <si>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</si>
  <si>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</si>
  <si>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</si>
  <si>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</si>
  <si>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</si>
  <si>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</si>
  <si>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</si>
  <si>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</si>
  <si>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</si>
  <si>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</si>
  <si>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</si>
  <si>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</si>
  <si>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</si>
  <si>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</si>
  <si>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</si>
  <si>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</si>
  <si>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</si>
  <si>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</si>
  <si>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</si>
  <si>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</si>
  <si>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</si>
  <si>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</si>
  <si>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</si>
  <si>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</si>
  <si>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</si>
  <si>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</si>
  <si>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</si>
  <si>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</si>
  <si>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</si>
  <si>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</si>
  <si>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</si>
  <si>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</si>
  <si>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</si>
  <si>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</si>
  <si>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</si>
  <si>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</si>
  <si>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</si>
  <si>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</si>
  <si>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</si>
  <si>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</si>
  <si>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</si>
  <si>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</si>
  <si>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</si>
  <si>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</si>
  <si>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</si>
  <si>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</si>
  <si>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</si>
  <si>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</si>
  <si>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</si>
  <si>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</si>
  <si>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</si>
  <si>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</si>
  <si>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</si>
  <si>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</si>
  <si>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</si>
  <si>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</si>
  <si>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</si>
  <si>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</si>
  <si>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</si>
  <si>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</si>
  <si>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</si>
  <si>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</si>
  <si>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</si>
  <si>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</si>
  <si>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</si>
  <si>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</si>
  <si>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</si>
  <si>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</si>
  <si>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</si>
  <si>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</si>
  <si>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</si>
  <si>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</si>
  <si>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</si>
  <si>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</si>
  <si>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</si>
  <si>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</si>
  <si>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</si>
  <si>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</si>
  <si>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</si>
  <si>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</si>
  <si>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</si>
  <si>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</si>
  <si>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</si>
  <si>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</si>
  <si>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</si>
  <si>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</si>
  <si>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</si>
  <si>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</si>
  <si>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</si>
  <si>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</si>
  <si>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</si>
  <si>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</si>
  <si>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</si>
  <si>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</si>
  <si>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</si>
  <si>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</si>
  <si>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</si>
  <si>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</si>
  <si>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</si>
  <si>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</si>
  <si>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</si>
  <si>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</si>
  <si>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</si>
  <si>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</si>
  <si>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</si>
  <si>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</si>
  <si>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</si>
  <si>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</si>
  <si>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</si>
  <si>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</si>
  <si>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</si>
  <si>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</si>
  <si>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</si>
  <si>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</si>
  <si>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</si>
  <si>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</si>
  <si>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</si>
  <si>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</si>
  <si>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</si>
  <si>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</si>
  <si>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</si>
  <si>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</si>
  <si>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</si>
  <si>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</si>
  <si>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</si>
  <si>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</si>
  <si>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</si>
  <si>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</si>
  <si>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</si>
  <si>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</si>
  <si>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</si>
  <si>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</si>
  <si>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</si>
  <si>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</si>
  <si>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</si>
  <si>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</si>
  <si>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</si>
  <si>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</si>
  <si>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</si>
  <si>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</si>
  <si>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</si>
  <si>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</si>
  <si>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</si>
  <si>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</si>
  <si>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</si>
  <si>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</si>
  <si>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</si>
  <si>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</si>
  <si>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</si>
  <si>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</si>
  <si>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</si>
  <si>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</si>
  <si>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</si>
  <si>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</si>
  <si>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</si>
  <si>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</si>
  <si>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</si>
  <si>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</si>
  <si>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</si>
  <si>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</si>
  <si>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</si>
  <si>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</si>
  <si>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</si>
  <si>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</si>
  <si>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</si>
  <si>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</si>
  <si>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</si>
  <si>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</si>
  <si>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</si>
  <si>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</si>
  <si>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</si>
  <si>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</si>
  <si>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</si>
  <si>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</si>
  <si>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</si>
  <si>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</si>
  <si>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</si>
  <si>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</si>
  <si>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</si>
  <si>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</si>
  <si>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</si>
  <si>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</si>
  <si>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</si>
  <si>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</si>
  <si>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</si>
  <si>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</si>
  <si>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</si>
  <si>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</si>
  <si>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</si>
  <si>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</si>
  <si>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</si>
  <si>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</si>
  <si>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</si>
  <si>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</si>
  <si>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</si>
  <si>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</si>
  <si>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</si>
  <si>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</si>
  <si>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</si>
  <si>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</si>
  <si>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</si>
  <si>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</si>
  <si>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</si>
  <si>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</si>
  <si>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</si>
  <si>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</si>
  <si>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</si>
  <si>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</si>
  <si>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</si>
  <si>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</si>
  <si>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</si>
  <si>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</si>
  <si>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</si>
  <si>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</si>
  <si>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</si>
  <si>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</si>
  <si>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</si>
  <si>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</si>
  <si>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</si>
  <si>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</si>
  <si>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</si>
  <si>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</si>
  <si>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</si>
  <si>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</si>
  <si>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</si>
  <si>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</si>
  <si>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</si>
  <si>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</si>
  <si>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</si>
  <si>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</si>
  <si>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</si>
  <si>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</si>
  <si>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</si>
  <si>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</si>
  <si>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</si>
  <si>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</si>
  <si>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</si>
  <si>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</si>
  <si>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</si>
  <si>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</si>
  <si>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</si>
  <si>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</si>
  <si>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</si>
  <si>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</si>
  <si>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</si>
  <si>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</si>
  <si>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</si>
  <si>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</si>
  <si>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</si>
  <si>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</si>
  <si>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</si>
  <si>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</si>
  <si>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</si>
  <si>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</si>
  <si>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</si>
  <si>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</si>
  <si>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</si>
  <si>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</si>
  <si>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</si>
  <si>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</si>
  <si>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</si>
  <si>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</si>
  <si>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</si>
  <si>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</si>
  <si>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</si>
  <si>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</si>
  <si>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</si>
  <si>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</si>
  <si>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</si>
  <si>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</si>
  <si>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</si>
  <si>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</si>
  <si>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</si>
  <si>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</si>
  <si>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</si>
  <si>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</si>
  <si>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</si>
  <si>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</si>
  <si>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</si>
  <si>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</si>
  <si>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</si>
  <si>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</si>
  <si>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</si>
  <si>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</si>
  <si>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</si>
  <si>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</si>
  <si>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</si>
  <si>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</si>
  <si>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</si>
  <si>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</si>
  <si>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</si>
  <si>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</si>
  <si>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</si>
  <si>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</si>
  <si>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</si>
  <si>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</si>
  <si>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</si>
  <si>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</si>
  <si>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</si>
  <si>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</si>
  <si>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</si>
  <si>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</si>
  <si>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</si>
  <si>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</si>
  <si>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</si>
  <si>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</si>
  <si>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</si>
  <si>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</si>
  <si>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</si>
  <si>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</si>
  <si>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</si>
  <si>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</si>
  <si>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</si>
  <si>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</si>
  <si>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</si>
  <si>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</si>
  <si>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</si>
  <si>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</si>
  <si>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</si>
  <si>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</si>
  <si>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</si>
  <si>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</si>
  <si>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</si>
  <si>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</si>
  <si>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</si>
  <si>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</si>
  <si>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</si>
  <si>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</si>
  <si>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</si>
  <si>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</si>
  <si>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</si>
  <si>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</si>
  <si>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</si>
  <si>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</si>
  <si>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</si>
  <si>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</si>
  <si>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</si>
  <si>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</si>
  <si>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</si>
  <si>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</si>
  <si>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</si>
  <si>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</si>
  <si>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</si>
  <si>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</si>
  <si>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</si>
  <si>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</si>
  <si>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</si>
  <si>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</si>
  <si>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</si>
  <si>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</si>
  <si>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</si>
  <si>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</si>
  <si>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</si>
  <si>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</si>
  <si>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</si>
  <si>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</si>
  <si>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</si>
  <si>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</si>
  <si>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</si>
  <si>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</si>
  <si>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</si>
  <si>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</si>
  <si>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</si>
  <si>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</si>
  <si>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</si>
  <si>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</si>
  <si>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</si>
  <si>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</si>
  <si>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</si>
  <si>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</si>
  <si>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</si>
  <si>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</si>
  <si>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</si>
  <si>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</si>
  <si>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</si>
  <si>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</si>
  <si>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</si>
  <si>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</si>
  <si>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</si>
  <si>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</si>
  <si>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</si>
  <si>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</si>
  <si>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</si>
  <si>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</si>
  <si>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</si>
  <si>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</si>
  <si>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</si>
  <si>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</si>
  <si>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</si>
  <si>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</si>
  <si>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</si>
  <si>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</si>
  <si>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</si>
  <si>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</si>
  <si>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</si>
  <si>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</si>
  <si>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</si>
  <si>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</si>
  <si>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</si>
  <si>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</si>
  <si>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</si>
  <si>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</si>
  <si>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</si>
  <si>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</si>
  <si>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</si>
  <si>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</si>
  <si>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</si>
  <si>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</si>
  <si>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</si>
  <si>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</si>
  <si>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</si>
  <si>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</si>
  <si>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</si>
  <si>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</si>
  <si>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</si>
  <si>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</si>
  <si>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</si>
  <si>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</si>
  <si>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</si>
  <si>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</si>
  <si>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</si>
  <si>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</si>
  <si>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</si>
  <si>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</si>
  <si>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</si>
  <si>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</si>
  <si>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</si>
  <si>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</si>
  <si>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</si>
  <si>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</si>
  <si>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</si>
  <si>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</si>
  <si>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</si>
  <si>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</si>
  <si>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</si>
  <si>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</si>
  <si>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</si>
  <si>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</si>
  <si>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</si>
  <si>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</si>
  <si>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</si>
  <si>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</si>
  <si>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</si>
  <si>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</si>
  <si>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</si>
  <si>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</si>
  <si>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</si>
  <si>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</si>
  <si>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</si>
  <si>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</si>
  <si>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</si>
  <si>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</si>
  <si>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</si>
  <si>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</si>
  <si>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</si>
  <si>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</si>
  <si>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</si>
  <si>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</si>
  <si>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</si>
  <si>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</si>
  <si>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</si>
  <si>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</si>
  <si>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</si>
  <si>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</si>
  <si>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</si>
  <si>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</si>
  <si>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</si>
  <si>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</si>
  <si>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</si>
  <si>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</si>
  <si>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</si>
  <si>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</si>
  <si>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</si>
  <si>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</si>
  <si>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</si>
  <si>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</si>
  <si>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</si>
  <si>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</si>
  <si>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</si>
  <si>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</si>
  <si>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</si>
  <si>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</si>
  <si>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</si>
  <si>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</si>
  <si>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</si>
  <si>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</si>
  <si>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</si>
  <si>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</si>
  <si>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</si>
  <si>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</si>
  <si>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</si>
  <si>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</si>
  <si>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</si>
  <si>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</si>
  <si>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</si>
  <si>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</si>
  <si>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</si>
  <si>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</si>
  <si>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</si>
  <si>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</si>
  <si>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</si>
  <si>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</si>
  <si>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</si>
  <si>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</si>
  <si>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</si>
  <si>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</si>
  <si>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</si>
  <si>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</si>
  <si>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</si>
  <si>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</si>
  <si>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</si>
  <si>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</si>
  <si>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</si>
  <si>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</si>
  <si>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</si>
  <si>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</si>
  <si>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</si>
  <si>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</si>
  <si>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</si>
  <si>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</si>
  <si>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</si>
  <si>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</si>
  <si>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</si>
  <si>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</si>
  <si>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</si>
  <si>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</si>
  <si>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</si>
  <si>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</si>
  <si>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</si>
  <si>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</si>
  <si>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</si>
  <si>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</si>
  <si>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</si>
  <si>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</si>
  <si>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</si>
  <si>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</si>
  <si>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</si>
  <si>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</si>
  <si>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</si>
  <si>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</si>
  <si>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</si>
  <si>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</si>
  <si>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</si>
  <si>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</si>
  <si>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</si>
  <si>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</si>
  <si>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</si>
  <si>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</si>
  <si>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</si>
  <si>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</si>
  <si>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</si>
  <si>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</si>
  <si>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</si>
  <si>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</si>
  <si>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</si>
  <si>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</si>
  <si>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</si>
  <si>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</si>
  <si>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</si>
  <si>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</si>
  <si>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</si>
  <si>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</si>
  <si>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</si>
  <si>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</si>
  <si>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</si>
  <si>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</si>
  <si>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</si>
  <si>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</si>
  <si>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</si>
  <si>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</si>
  <si>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</si>
  <si>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</si>
  <si>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</si>
  <si>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</si>
  <si>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</si>
  <si>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</si>
  <si>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</si>
  <si>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</si>
  <si>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</si>
  <si>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</si>
  <si>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</si>
  <si>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</si>
  <si>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</si>
  <si>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</si>
  <si>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</si>
  <si>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</si>
  <si>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</si>
  <si>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</si>
  <si>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</si>
  <si>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</si>
  <si>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</si>
  <si>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</si>
  <si>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</si>
  <si>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</si>
  <si>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</si>
  <si>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</si>
  <si>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</si>
  <si>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</si>
  <si>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</si>
  <si>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</si>
  <si>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</si>
  <si>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</si>
  <si>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</si>
  <si>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</si>
  <si>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</si>
  <si>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</si>
  <si>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</si>
  <si>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</si>
  <si>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</si>
  <si>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</si>
  <si>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</si>
  <si>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</si>
  <si>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</si>
  <si>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</si>
  <si>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</si>
  <si>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</si>
  <si>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</si>
  <si>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</si>
  <si>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</si>
  <si>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</si>
  <si>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</si>
  <si>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</si>
  <si>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</si>
  <si>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</si>
  <si>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</si>
  <si>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</si>
  <si>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</si>
  <si>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</si>
  <si>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</si>
  <si>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</si>
  <si>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</si>
  <si>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</si>
  <si>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</si>
  <si>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</si>
  <si>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</si>
  <si>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</si>
  <si>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</si>
  <si>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</si>
  <si>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</si>
  <si>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</si>
  <si>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</si>
  <si>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</si>
  <si>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</si>
  <si>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</si>
  <si>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</si>
  <si>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</si>
  <si>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</si>
  <si>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</si>
  <si>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</si>
  <si>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</si>
  <si>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</si>
  <si>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</si>
  <si>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</si>
  <si>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</si>
  <si>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</si>
  <si>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</si>
  <si>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</si>
  <si>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</si>
  <si>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</si>
  <si>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</si>
  <si>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</si>
  <si>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</si>
  <si>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</si>
  <si>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</si>
  <si>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</si>
  <si>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</si>
  <si>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</si>
  <si>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</si>
  <si>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</si>
  <si>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</si>
  <si>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</si>
  <si>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</si>
  <si>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</si>
  <si>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</si>
  <si>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</si>
  <si>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</si>
  <si>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</si>
  <si>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</si>
  <si>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</si>
  <si>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</si>
  <si>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</si>
  <si>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</si>
  <si>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</si>
  <si>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</si>
  <si>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</si>
  <si>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</si>
  <si>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</si>
  <si>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</si>
  <si>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</si>
  <si>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</si>
  <si>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</si>
  <si>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</si>
  <si>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</si>
  <si>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</si>
  <si>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</si>
  <si>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</si>
  <si>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</si>
  <si>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</si>
  <si>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</si>
  <si>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</si>
  <si>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</si>
  <si>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</si>
  <si>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</si>
  <si>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</si>
  <si>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</si>
  <si>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</si>
  <si>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</si>
  <si>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</si>
  <si>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</si>
  <si>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</si>
  <si>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</si>
  <si>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</si>
  <si>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</si>
  <si>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</si>
  <si>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</si>
  <si>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</si>
  <si>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</si>
  <si>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</si>
  <si>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</si>
  <si>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</si>
  <si>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</si>
  <si>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</si>
  <si>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</si>
  <si>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</si>
  <si>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</si>
  <si>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</si>
  <si>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</si>
  <si>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</si>
  <si>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</si>
  <si>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</si>
  <si>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</si>
  <si>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</si>
  <si>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</si>
  <si>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</si>
  <si>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</si>
  <si>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</si>
  <si>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</si>
  <si>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</si>
  <si>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</si>
  <si>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</si>
  <si>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</si>
  <si>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</si>
  <si>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</si>
  <si>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</si>
  <si>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</si>
  <si>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</si>
  <si>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</si>
  <si>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</si>
  <si>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</si>
  <si>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</si>
  <si>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</si>
  <si>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</si>
  <si>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</si>
  <si>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</si>
  <si>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</si>
  <si>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</si>
  <si>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</si>
  <si>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</si>
  <si>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</si>
  <si>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</si>
  <si>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</si>
  <si>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</si>
  <si>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</si>
  <si>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</si>
  <si>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</si>
  <si>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</si>
  <si>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</si>
  <si>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</si>
  <si>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</si>
  <si>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</si>
  <si>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</si>
  <si>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</si>
  <si>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</si>
  <si>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</si>
  <si>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</si>
  <si>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</si>
  <si>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</si>
  <si>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</si>
  <si>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</si>
  <si>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</si>
  <si>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</si>
  <si>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</si>
  <si>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</si>
  <si>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</si>
  <si>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</si>
  <si>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</si>
  <si>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</si>
  <si>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</si>
  <si>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</si>
  <si>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</si>
  <si>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</si>
  <si>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</si>
  <si>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</si>
  <si>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</si>
  <si>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</si>
  <si>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</si>
  <si>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</si>
  <si>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</si>
  <si>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</si>
  <si>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</si>
  <si>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</si>
  <si>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</si>
  <si>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</si>
  <si>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</si>
  <si>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</si>
  <si>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</si>
  <si>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</si>
  <si>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</si>
  <si>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</si>
  <si>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</si>
  <si>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</si>
  <si>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</si>
  <si>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</si>
  <si>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</si>
  <si>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</si>
  <si>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</si>
  <si>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</si>
  <si>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</si>
  <si>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</si>
  <si>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</si>
  <si>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</si>
  <si>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</si>
  <si>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</si>
  <si>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</si>
  <si>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</si>
  <si>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</si>
  <si>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</si>
  <si>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</si>
  <si>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</si>
  <si>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</si>
  <si>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</si>
  <si>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</si>
  <si>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</si>
  <si>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</si>
  <si>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</si>
  <si>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</si>
  <si>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</si>
  <si>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</si>
  <si>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</si>
  <si>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</si>
  <si>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</si>
  <si>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</si>
  <si>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</si>
  <si>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</si>
  <si>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</si>
  <si>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</si>
  <si>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</si>
  <si>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</si>
  <si>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</si>
  <si>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</si>
  <si>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</si>
  <si>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</si>
  <si>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</si>
  <si>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</si>
  <si>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</si>
  <si>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</si>
  <si>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</si>
  <si>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</si>
  <si>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</si>
  <si>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</si>
  <si>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</si>
  <si>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</si>
  <si>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</si>
  <si>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</si>
  <si>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</si>
  <si>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</si>
  <si>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</si>
  <si>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</si>
  <si>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</si>
  <si>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</si>
  <si>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</si>
  <si>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</si>
  <si>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</si>
  <si>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</si>
  <si>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</si>
  <si>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</si>
  <si>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</si>
  <si>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</si>
  <si>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</si>
  <si>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</si>
  <si>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</si>
  <si>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</si>
  <si>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</si>
  <si>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</si>
  <si>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</si>
  <si>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</si>
  <si>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</si>
  <si>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</si>
  <si>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</si>
  <si>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</si>
  <si>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</si>
  <si>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</si>
  <si>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</si>
  <si>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</si>
  <si>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</si>
  <si>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</si>
  <si>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</si>
  <si>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</si>
  <si>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</si>
  <si>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</si>
  <si>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</si>
  <si>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</si>
  <si>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</si>
  <si>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</si>
  <si>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</si>
  <si>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</si>
  <si>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</si>
  <si>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</si>
  <si>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</si>
  <si>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</si>
  <si>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</si>
  <si>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</si>
  <si>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</si>
  <si>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</si>
  <si>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</si>
  <si>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</si>
  <si>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</si>
  <si>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</si>
  <si>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</si>
  <si>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</si>
  <si>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</si>
  <si>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</si>
  <si>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</si>
  <si>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</si>
  <si>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</si>
  <si>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</si>
  <si>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</si>
  <si>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</si>
  <si>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</si>
  <si>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</si>
  <si>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</si>
  <si>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</si>
  <si>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</si>
  <si>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</si>
  <si>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</si>
  <si>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</si>
  <si>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</si>
  <si>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</si>
  <si>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</si>
  <si>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</si>
  <si>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</si>
  <si>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</si>
  <si>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</si>
  <si>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</si>
  <si>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</si>
  <si>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</si>
  <si>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</si>
  <si>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</si>
  <si>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</si>
  <si>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</si>
  <si>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</si>
  <si>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</si>
  <si>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</si>
  <si>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</si>
  <si>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</si>
  <si>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</si>
  <si>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</si>
  <si>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</si>
  <si>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</si>
  <si>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</si>
  <si>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</si>
  <si>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</si>
  <si>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</si>
  <si>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</si>
  <si>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</si>
  <si>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</si>
  <si>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</si>
  <si>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</si>
  <si>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</si>
  <si>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</si>
  <si>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</si>
  <si>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</si>
  <si>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</si>
  <si>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</si>
  <si>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</si>
  <si>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</si>
  <si>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</si>
  <si>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</si>
  <si>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</si>
  <si>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</si>
  <si>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</si>
  <si>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</si>
  <si>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</si>
  <si>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</si>
  <si>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</si>
  <si>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</si>
  <si>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</si>
  <si>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</si>
  <si>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</si>
  <si>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</si>
  <si>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</si>
  <si>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</si>
  <si>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</si>
  <si>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</si>
  <si>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</si>
  <si>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</si>
  <si>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</si>
  <si>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</si>
  <si>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</si>
  <si>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</si>
  <si>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</si>
  <si>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</si>
  <si>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</si>
  <si>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</si>
  <si>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</si>
  <si>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</si>
  <si>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</si>
  <si>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</si>
  <si>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</si>
  <si>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</si>
  <si>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</si>
  <si>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</si>
  <si>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</si>
  <si>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</si>
  <si>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</si>
  <si>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</si>
  <si>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</si>
  <si>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</si>
  <si>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</si>
  <si>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</si>
  <si>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</si>
  <si>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</si>
  <si>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</si>
  <si>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</si>
  <si>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</si>
  <si>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</si>
  <si>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</si>
  <si>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</si>
  <si>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</si>
  <si>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</si>
  <si>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</si>
  <si>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</si>
  <si>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</si>
  <si>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</si>
  <si>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</si>
  <si>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</si>
  <si>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</si>
  <si>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</si>
  <si>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</si>
  <si>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</si>
  <si>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</si>
  <si>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</si>
  <si>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</si>
  <si>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</si>
  <si>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</si>
  <si>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</si>
  <si>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</si>
  <si>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</si>
  <si>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</si>
  <si>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</si>
  <si>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</si>
  <si>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</si>
  <si>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</si>
  <si>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</si>
  <si>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</si>
  <si>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</si>
  <si>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</si>
  <si>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</si>
  <si>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</si>
  <si>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</si>
  <si>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</si>
  <si>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</si>
  <si>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</si>
  <si>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</si>
  <si>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</si>
  <si>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</si>
  <si>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</si>
  <si>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</si>
  <si>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</si>
  <si>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</si>
  <si>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</si>
  <si>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</si>
  <si>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</si>
  <si>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</si>
  <si>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</si>
  <si>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</si>
  <si>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</si>
  <si>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</si>
  <si>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</si>
  <si>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</si>
  <si>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</si>
  <si>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</si>
  <si>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</si>
  <si>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</si>
  <si>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</si>
  <si>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</si>
  <si>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</si>
  <si>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</si>
  <si>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</si>
  <si>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</si>
  <si>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</si>
  <si>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</si>
  <si>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</si>
  <si>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</si>
  <si>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</si>
  <si>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</si>
  <si>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</si>
  <si>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</si>
  <si>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</si>
  <si>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</si>
  <si>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</si>
  <si>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</si>
  <si>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</si>
  <si>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</si>
  <si>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</si>
  <si>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</si>
  <si>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</si>
  <si>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</si>
  <si>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</si>
  <si>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</si>
  <si>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</si>
  <si>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</si>
  <si>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</si>
  <si>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</si>
  <si>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</si>
  <si>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</si>
  <si>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</si>
  <si>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</si>
  <si>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</si>
  <si>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</si>
  <si>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</si>
  <si>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</si>
  <si>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</si>
  <si>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</si>
  <si>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</si>
  <si>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</si>
  <si>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</si>
  <si>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</si>
  <si>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</si>
  <si>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</si>
  <si>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</si>
  <si>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</si>
  <si>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</si>
  <si>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</si>
  <si>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</si>
  <si>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</si>
  <si>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</si>
  <si>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</si>
  <si>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</si>
  <si>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</si>
  <si>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</si>
  <si>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</si>
  <si>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</si>
  <si>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</si>
  <si>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</si>
  <si>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</si>
  <si>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</si>
  <si>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</si>
  <si>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</si>
  <si>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</si>
  <si>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</si>
  <si>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</si>
  <si>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</si>
  <si>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</si>
  <si>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</si>
  <si>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</si>
  <si>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</si>
  <si>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</si>
  <si>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</si>
  <si>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</si>
  <si>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</si>
  <si>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</si>
  <si>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</si>
  <si>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</si>
  <si>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</si>
  <si>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</si>
  <si>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</si>
  <si>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</si>
  <si>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</si>
  <si>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</si>
  <si>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</si>
  <si>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</si>
  <si>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</si>
  <si>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</si>
  <si>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</si>
  <si>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</si>
  <si>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</si>
  <si>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</si>
  <si>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</si>
  <si>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</si>
  <si>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</si>
  <si>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</si>
  <si>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</si>
  <si>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</si>
  <si>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</si>
  <si>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</si>
  <si>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</si>
  <si>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</si>
  <si>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</si>
  <si>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</si>
  <si>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</si>
  <si>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</si>
  <si>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</si>
  <si>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</si>
  <si>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</si>
  <si>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</si>
  <si>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</si>
  <si>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</si>
  <si>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</si>
  <si>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</si>
  <si>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</si>
  <si>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</si>
  <si>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</si>
  <si>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</si>
  <si>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</si>
  <si>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</si>
  <si>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</si>
  <si>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</si>
  <si>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</si>
  <si>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</si>
  <si>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</si>
  <si>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</si>
  <si>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</si>
  <si>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</si>
  <si>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</si>
  <si>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</si>
  <si>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</si>
  <si>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</si>
  <si>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</si>
  <si>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</si>
  <si>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</si>
  <si>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</si>
  <si>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</si>
  <si>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</si>
  <si>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</si>
  <si>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</si>
  <si>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</si>
  <si>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</si>
  <si>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</si>
  <si>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</si>
  <si>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</si>
  <si>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</si>
  <si>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</si>
  <si>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</si>
  <si>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</si>
  <si>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</si>
  <si>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</si>
  <si>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</si>
  <si>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</si>
  <si>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</si>
  <si>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</si>
  <si>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</si>
  <si>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</si>
  <si>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</si>
  <si>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</si>
  <si>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</si>
  <si>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</si>
  <si>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</si>
  <si>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</si>
  <si>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</si>
  <si>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</si>
  <si>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</si>
  <si>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</si>
  <si>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</si>
  <si>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</si>
  <si>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</si>
  <si>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</si>
  <si>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</si>
  <si>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</si>
  <si>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</si>
  <si>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</si>
  <si>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</si>
  <si>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</si>
  <si>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</si>
  <si>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</si>
  <si>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</si>
  <si>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</si>
  <si>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</si>
  <si>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</si>
  <si>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</si>
  <si>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</si>
  <si>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</si>
  <si>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</si>
  <si>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</si>
  <si>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</si>
  <si>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</si>
  <si>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</si>
  <si>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</si>
  <si>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</si>
  <si>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</si>
  <si>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</si>
  <si>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</si>
  <si>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</si>
  <si>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</si>
  <si>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</si>
  <si>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</si>
  <si>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</si>
  <si>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</si>
  <si>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</si>
  <si>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</si>
  <si>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</si>
  <si>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</si>
  <si>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</si>
  <si>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</si>
  <si>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</si>
  <si>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</si>
  <si>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</si>
  <si>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</si>
  <si>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</si>
  <si>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</si>
  <si>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</si>
  <si>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</si>
  <si>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</si>
  <si>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</si>
  <si>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</si>
  <si>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</si>
  <si>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</si>
  <si>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</si>
  <si>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</si>
  <si>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</si>
  <si>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</si>
  <si>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</si>
  <si>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</si>
  <si>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</si>
  <si>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</si>
  <si>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</si>
  <si>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</si>
  <si>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</si>
  <si>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</si>
  <si>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</si>
  <si>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</si>
  <si>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</si>
  <si>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</si>
  <si>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</si>
  <si>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</si>
  <si>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</si>
  <si>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</si>
  <si>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</si>
  <si>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</si>
  <si>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</si>
  <si>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</si>
  <si>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</si>
  <si>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</si>
  <si>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</si>
  <si>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</si>
  <si>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</si>
  <si>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</si>
  <si>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</si>
  <si>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</si>
  <si>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</si>
  <si>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</si>
  <si>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</si>
  <si>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</si>
  <si>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</si>
  <si>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</si>
  <si>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</si>
  <si>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</si>
  <si>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</si>
  <si>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</si>
  <si>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</si>
  <si>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</si>
  <si>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</si>
  <si>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</si>
  <si>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</si>
  <si>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</si>
  <si>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</si>
  <si>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</si>
  <si>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</si>
  <si>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</si>
  <si>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</si>
  <si>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</si>
  <si>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</si>
  <si>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</si>
  <si>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</si>
  <si>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</si>
  <si>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</si>
  <si>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</si>
  <si>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</si>
  <si>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</si>
  <si>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</si>
  <si>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</si>
  <si>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</si>
  <si>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</si>
  <si>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</si>
  <si>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</si>
  <si>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</si>
  <si>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</si>
  <si>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</si>
  <si>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</si>
  <si>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</si>
  <si>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</si>
  <si>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</si>
  <si>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</si>
  <si>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</si>
  <si>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</si>
  <si>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</si>
  <si>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</si>
  <si>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</si>
  <si>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</si>
  <si>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</si>
  <si>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</si>
  <si>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</si>
  <si>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</si>
  <si>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</si>
  <si>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</si>
  <si>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</si>
  <si>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</si>
  <si>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</si>
  <si>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</si>
  <si>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</si>
  <si>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</si>
  <si>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</si>
  <si>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</si>
  <si>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</si>
  <si>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</si>
  <si>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</si>
  <si>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</si>
  <si>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</si>
  <si>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</si>
  <si>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</si>
  <si>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</si>
  <si>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</si>
  <si>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</si>
  <si>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</si>
  <si>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</si>
  <si>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</si>
  <si>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</si>
  <si>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</si>
  <si>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</si>
  <si>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</si>
  <si>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</si>
  <si>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</si>
  <si>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</si>
  <si>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</si>
  <si>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</si>
  <si>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</si>
  <si>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</si>
  <si>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</si>
  <si>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</si>
  <si>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</si>
  <si>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</si>
  <si>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</si>
  <si>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</si>
  <si>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</si>
  <si>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</si>
  <si>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</si>
  <si>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</si>
  <si>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</si>
  <si>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</si>
  <si>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</si>
  <si>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</si>
  <si>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</si>
  <si>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</si>
  <si>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</si>
  <si>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</si>
  <si>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</si>
  <si>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</si>
  <si>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</si>
  <si>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</si>
  <si>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</si>
  <si>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</si>
  <si>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</si>
  <si>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</si>
  <si>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</si>
  <si>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</si>
  <si>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</si>
  <si>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</si>
  <si>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</si>
  <si>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</si>
  <si>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</si>
  <si>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</si>
  <si>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</si>
  <si>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</si>
  <si>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</si>
  <si>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</si>
  <si>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</si>
  <si>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</si>
  <si>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</si>
  <si>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</si>
  <si>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</si>
  <si>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</si>
  <si>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</si>
  <si>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</si>
  <si>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</si>
  <si>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</si>
  <si>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</si>
  <si>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</si>
  <si>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</si>
  <si>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</si>
  <si>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</si>
  <si>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</si>
  <si>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</si>
  <si>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</si>
  <si>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</si>
  <si>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</si>
  <si>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</si>
  <si>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</si>
  <si>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</si>
  <si>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</si>
  <si>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</si>
  <si>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</si>
  <si>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</si>
  <si>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</si>
  <si>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</si>
  <si>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</si>
  <si>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</si>
  <si>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</si>
  <si>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</si>
  <si>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</si>
  <si>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</si>
  <si>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</si>
  <si>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</si>
  <si>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</si>
  <si>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</si>
  <si>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</si>
  <si>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</si>
  <si>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</si>
  <si>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</si>
  <si>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</si>
  <si>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</si>
  <si>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</si>
  <si>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</si>
  <si>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</si>
  <si>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</si>
  <si>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</si>
  <si>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</si>
  <si>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</si>
  <si>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</si>
  <si>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</si>
  <si>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</si>
  <si>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</si>
  <si>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</si>
  <si>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</si>
  <si>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</si>
  <si>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</si>
  <si>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</si>
  <si>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</si>
  <si>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</si>
  <si>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</si>
  <si>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</si>
  <si>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</si>
  <si>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</si>
  <si>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</si>
  <si>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</si>
  <si>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</si>
  <si>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</si>
  <si>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</si>
  <si>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</si>
  <si>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</si>
  <si>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</si>
  <si>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</si>
  <si>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</si>
  <si>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</si>
  <si>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</si>
  <si>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</si>
  <si>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</si>
  <si>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</si>
  <si>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</si>
  <si>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</si>
  <si>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</si>
  <si>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</si>
  <si>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</si>
  <si>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</si>
  <si>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</si>
  <si>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</si>
  <si>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</si>
  <si>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</si>
  <si>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</si>
  <si>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</si>
  <si>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</si>
  <si>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</si>
  <si>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</si>
  <si>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</si>
  <si>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</si>
  <si>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</si>
  <si>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</si>
  <si>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</si>
  <si>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</si>
  <si>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</si>
  <si>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</si>
  <si>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</si>
  <si>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</si>
  <si>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</si>
  <si>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</si>
  <si>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</si>
  <si>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</si>
  <si>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</si>
  <si>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</si>
  <si>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</si>
  <si>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</si>
  <si>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</si>
  <si>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</si>
  <si>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</si>
  <si>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</si>
  <si>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</si>
  <si>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</si>
  <si>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</si>
  <si>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</si>
  <si>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</si>
  <si>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</si>
  <si>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</si>
  <si>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</si>
  <si>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</si>
  <si>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</si>
  <si>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</si>
  <si>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</si>
  <si>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</si>
  <si>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</si>
  <si>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</si>
  <si>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</si>
  <si>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</si>
  <si>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</si>
  <si>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</si>
  <si>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</si>
  <si>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</si>
  <si>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</si>
  <si>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</si>
  <si>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</si>
  <si>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</si>
  <si>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</si>
  <si>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</si>
  <si>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</si>
  <si>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</si>
  <si>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</si>
  <si>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</si>
  <si>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</si>
  <si>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</si>
  <si>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</si>
  <si>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</si>
  <si>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</si>
  <si>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</si>
  <si>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</si>
  <si>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</si>
  <si>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</si>
  <si>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</si>
  <si>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</si>
  <si>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</si>
  <si>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</si>
  <si>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</si>
  <si>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</si>
  <si>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</si>
  <si>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</si>
  <si>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</si>
  <si>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</si>
  <si>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</si>
  <si>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</si>
  <si>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</si>
  <si>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</si>
  <si>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</si>
  <si>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</si>
  <si>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</si>
  <si>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</si>
  <si>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</si>
  <si>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</si>
  <si>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</si>
  <si>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</si>
  <si>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</si>
  <si>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</si>
  <si>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</si>
  <si>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</si>
  <si>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</si>
  <si>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</si>
  <si>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</si>
  <si>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</si>
  <si>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</si>
  <si>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</si>
  <si>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</si>
  <si>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</si>
  <si>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</si>
  <si>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</si>
  <si>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</si>
  <si>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</si>
  <si>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</si>
  <si>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</si>
  <si>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</si>
  <si>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</si>
  <si>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</si>
  <si>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</si>
  <si>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</si>
  <si>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</si>
  <si>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</si>
  <si>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</si>
  <si>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</si>
  <si>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</si>
  <si>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</si>
  <si>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</si>
  <si>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</si>
  <si>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</si>
  <si>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</si>
  <si>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</si>
  <si>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</si>
  <si>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</si>
  <si>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</si>
  <si>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</si>
  <si>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</si>
  <si>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</si>
  <si>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</si>
  <si>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</si>
  <si>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</si>
  <si>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</si>
  <si>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</si>
  <si>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</si>
  <si>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</si>
  <si>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</si>
  <si>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</si>
  <si>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</si>
  <si>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</si>
  <si>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</si>
  <si>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</si>
  <si>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</si>
  <si>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</si>
  <si>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</si>
  <si>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</si>
  <si>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</si>
  <si>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</si>
  <si>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</si>
  <si>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</si>
  <si>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</si>
  <si>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</si>
  <si>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</si>
  <si>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</si>
  <si>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</si>
  <si>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</si>
  <si>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</si>
  <si>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</si>
  <si>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</si>
  <si>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</si>
  <si>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</si>
  <si>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</si>
  <si>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</si>
  <si>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</si>
  <si>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</si>
  <si>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</si>
  <si>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</si>
  <si>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</si>
  <si>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</si>
  <si>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</si>
  <si>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</si>
  <si>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</si>
  <si>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</si>
  <si>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</si>
  <si>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</si>
  <si>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</si>
  <si>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</si>
  <si>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</si>
  <si>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</si>
  <si>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</si>
  <si>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</si>
  <si>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</si>
  <si>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</si>
  <si>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</si>
  <si>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</si>
  <si>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</si>
  <si>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</si>
  <si>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</si>
  <si>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</si>
  <si>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</si>
  <si>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</si>
  <si>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</si>
  <si>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</si>
  <si>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</si>
  <si>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</si>
  <si>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</si>
  <si>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</si>
  <si>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</si>
  <si>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</si>
  <si>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</si>
  <si>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</si>
  <si>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</si>
  <si>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</si>
  <si>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</si>
  <si>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</si>
  <si>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</si>
  <si>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</si>
  <si>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</si>
  <si>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</si>
  <si>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</si>
  <si>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</si>
  <si>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</si>
  <si>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</si>
  <si>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</si>
  <si>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</si>
  <si>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</si>
  <si>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</si>
  <si>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</si>
  <si>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</si>
  <si>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</si>
  <si>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</si>
  <si>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</si>
  <si>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</si>
  <si>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</si>
  <si>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</si>
  <si>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</si>
  <si>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</si>
  <si>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</si>
  <si>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</si>
  <si>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</si>
  <si>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</si>
  <si>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</si>
  <si>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</si>
  <si>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</si>
  <si>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</si>
  <si>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</si>
  <si>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</si>
  <si>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</si>
  <si>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</si>
  <si>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</si>
  <si>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</si>
  <si>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</si>
  <si>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</si>
  <si>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</si>
  <si>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</si>
  <si>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</si>
  <si>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</si>
  <si>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</si>
  <si>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</si>
  <si>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</si>
  <si>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</si>
  <si>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</si>
  <si>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</si>
  <si>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</si>
  <si>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</si>
  <si>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</si>
  <si>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</si>
  <si>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</si>
  <si>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</si>
  <si>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</si>
  <si>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</si>
  <si>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</si>
  <si>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</si>
  <si>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</si>
  <si>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</si>
  <si>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</si>
  <si>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</si>
  <si>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</si>
  <si>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</si>
  <si>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</si>
  <si>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</si>
  <si>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</si>
  <si>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</si>
  <si>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</si>
  <si>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</si>
  <si>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</si>
  <si>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</si>
  <si>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</si>
  <si>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</si>
  <si>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</si>
  <si>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</si>
  <si>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</si>
  <si>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</si>
  <si>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</si>
  <si>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</si>
  <si>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</si>
  <si>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</si>
  <si>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</si>
  <si>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</si>
  <si>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</si>
  <si>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</si>
  <si>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</si>
  <si>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</si>
  <si>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</si>
  <si>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</si>
  <si>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</si>
  <si>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</si>
  <si>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</si>
  <si>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</si>
  <si>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</si>
  <si>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</si>
  <si>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</si>
  <si>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</si>
  <si>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</si>
  <si>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</si>
  <si>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</si>
  <si>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</si>
  <si>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</si>
  <si>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</si>
  <si>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</si>
  <si>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</si>
  <si>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</si>
  <si>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</si>
  <si>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</si>
  <si>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</si>
  <si>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</si>
  <si>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</si>
  <si>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</si>
  <si>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</si>
  <si>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</si>
  <si>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</si>
  <si>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</si>
  <si>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</si>
  <si>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</si>
  <si>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</si>
  <si>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</si>
  <si>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</si>
  <si>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</si>
  <si>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</si>
  <si>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</si>
  <si>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</si>
  <si>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</si>
  <si>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</si>
  <si>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</si>
  <si>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</si>
  <si>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</si>
  <si>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</si>
  <si>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</si>
  <si>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</si>
  <si>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</si>
  <si>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</si>
  <si>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</si>
  <si>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</si>
  <si>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</si>
  <si>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</si>
  <si>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</si>
  <si>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</si>
  <si>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</si>
  <si>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</si>
  <si>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</si>
  <si>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</si>
  <si>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</si>
  <si>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</si>
  <si>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</si>
  <si>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</si>
  <si>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</si>
  <si>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</si>
  <si>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</si>
  <si>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</si>
  <si>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</si>
  <si>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</si>
  <si>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</si>
  <si>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</si>
  <si>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</si>
  <si>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</si>
  <si>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</si>
  <si>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</si>
  <si>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</si>
  <si>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</si>
  <si>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</si>
  <si>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</si>
  <si>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</si>
  <si>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</si>
  <si>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</si>
  <si>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</si>
  <si>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</si>
  <si>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</si>
  <si>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</si>
  <si>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</si>
  <si>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</si>
  <si>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</si>
  <si>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</si>
  <si>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</si>
  <si>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</si>
  <si>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</si>
  <si>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</si>
  <si>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</si>
  <si>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</si>
  <si>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</si>
  <si>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</si>
  <si>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</si>
  <si>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</si>
  <si>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</si>
  <si>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</si>
  <si>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</si>
  <si>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</si>
  <si>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</si>
  <si>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</si>
  <si>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</si>
  <si>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</si>
  <si>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</si>
  <si>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</si>
  <si>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</si>
  <si>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</si>
  <si>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</si>
  <si>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</si>
  <si>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</si>
  <si>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</si>
  <si>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</si>
  <si>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</si>
  <si>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</si>
  <si>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</si>
  <si>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</si>
  <si>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</si>
  <si>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</si>
  <si>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</si>
  <si>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</si>
  <si>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</si>
  <si>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</si>
  <si>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</si>
  <si>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</si>
  <si>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</si>
  <si>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</si>
  <si>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</si>
  <si>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</si>
  <si>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</si>
  <si>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</si>
  <si>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</si>
  <si>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</si>
  <si>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</si>
  <si>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</si>
  <si>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</si>
  <si>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</si>
  <si>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</si>
  <si>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</si>
  <si>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</si>
  <si>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</si>
  <si>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</si>
  <si>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</si>
  <si>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</si>
  <si>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</si>
  <si>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</si>
  <si>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</si>
  <si>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</si>
  <si>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</si>
  <si>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</si>
  <si>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</si>
  <si>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</si>
  <si>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</si>
  <si>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</si>
  <si>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</si>
  <si>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</si>
  <si>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</si>
  <si>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</si>
  <si>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</si>
  <si>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</si>
  <si>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</si>
  <si>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</si>
  <si>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</si>
  <si>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</si>
  <si>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</si>
  <si>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</si>
  <si>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</si>
  <si>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</si>
  <si>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</si>
  <si>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</si>
  <si>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</si>
  <si>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</si>
  <si>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</si>
  <si>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</si>
  <si>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</si>
  <si>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</si>
  <si>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</si>
  <si>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</si>
  <si>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</si>
  <si>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</si>
  <si>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</si>
  <si>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</si>
  <si>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</si>
  <si>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</si>
  <si>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</si>
  <si>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</si>
  <si>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</si>
  <si>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</si>
  <si>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</si>
  <si>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</si>
  <si>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</si>
  <si>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</si>
  <si>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</si>
  <si>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</si>
  <si>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</si>
  <si>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</si>
  <si>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</si>
  <si>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</si>
  <si>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</si>
  <si>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</si>
  <si>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</si>
  <si>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</si>
  <si>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</si>
  <si>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</si>
  <si>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</si>
  <si>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</si>
  <si>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</si>
  <si>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</si>
  <si>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</si>
  <si>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</si>
  <si>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</si>
  <si>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</si>
  <si>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</si>
  <si>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</si>
  <si>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</si>
  <si>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</si>
  <si>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</si>
  <si>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</si>
  <si>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</si>
  <si>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</si>
  <si>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</si>
  <si>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</si>
  <si>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</si>
  <si>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</si>
  <si>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</si>
  <si>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</si>
  <si>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</si>
  <si>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</si>
  <si>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</si>
  <si>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</si>
  <si>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</si>
  <si>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</si>
  <si>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</si>
  <si>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</si>
  <si>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</si>
  <si>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</si>
  <si>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</si>
  <si>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</si>
  <si>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</si>
  <si>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</si>
  <si>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</si>
  <si>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</si>
  <si>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</si>
  <si>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</si>
  <si>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</si>
  <si>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</si>
  <si>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</si>
  <si>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</si>
  <si>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</si>
  <si>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</si>
  <si>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</si>
  <si>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</si>
  <si>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</si>
  <si>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</si>
  <si>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</si>
  <si>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</si>
  <si>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</si>
  <si>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</si>
  <si>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</si>
  <si>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</si>
  <si>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</si>
  <si>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</si>
  <si>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</si>
  <si>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</si>
  <si>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</si>
  <si>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</si>
  <si>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</si>
  <si>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</si>
  <si>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</si>
  <si>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</si>
  <si>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</si>
  <si>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</si>
  <si>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</si>
  <si>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</si>
  <si>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</si>
  <si>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</si>
  <si>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</si>
  <si>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</si>
  <si>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</si>
  <si>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</si>
  <si>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</si>
  <si>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</si>
  <si>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</si>
  <si>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</si>
  <si>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</si>
  <si>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</si>
  <si>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</si>
  <si>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</si>
  <si>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</si>
  <si>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</si>
  <si>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</si>
  <si>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</si>
  <si>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</si>
  <si>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</si>
  <si>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</si>
  <si>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</si>
  <si>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</si>
  <si>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</si>
  <si>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</si>
  <si>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</si>
  <si>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</si>
  <si>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</si>
  <si>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</si>
  <si>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</si>
  <si>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</si>
  <si>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</si>
  <si>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</si>
  <si>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</si>
  <si>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</si>
  <si>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</si>
  <si>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</si>
  <si>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</si>
  <si>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</si>
  <si>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</si>
  <si>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</si>
  <si>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</si>
  <si>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</si>
  <si>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</si>
  <si>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</si>
  <si>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</si>
  <si>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</si>
  <si>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</si>
  <si>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</si>
  <si>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</si>
  <si>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</si>
  <si>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</si>
  <si>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</si>
  <si>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</si>
  <si>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</si>
  <si>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</si>
  <si>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</si>
  <si>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</si>
  <si>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</si>
  <si>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</si>
  <si>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</si>
  <si>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</si>
  <si>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</si>
  <si>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</si>
  <si>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</si>
  <si>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</si>
  <si>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</si>
  <si>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</si>
  <si>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</si>
  <si>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</si>
  <si>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</si>
  <si>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</si>
  <si>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</si>
  <si>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</si>
  <si>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</si>
  <si>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</si>
  <si>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</si>
  <si>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</si>
  <si>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</si>
  <si>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</si>
  <si>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</si>
  <si>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</si>
  <si>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</si>
  <si>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</si>
  <si>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</si>
  <si>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</si>
  <si>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</si>
  <si>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</si>
  <si>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</si>
  <si>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</si>
  <si>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</si>
  <si>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</si>
  <si>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</si>
  <si>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</si>
  <si>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</si>
  <si>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</si>
  <si>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</si>
  <si>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</si>
  <si>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</si>
  <si>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</si>
  <si>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</si>
  <si>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</si>
  <si>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</si>
  <si>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</si>
  <si>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</si>
  <si>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</si>
  <si>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</si>
  <si>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</si>
  <si>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</si>
  <si>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</si>
  <si>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</si>
  <si>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</si>
  <si>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</si>
  <si>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</si>
  <si>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</si>
  <si>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</si>
  <si>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</si>
  <si>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</si>
  <si>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</si>
  <si>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</si>
  <si>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</si>
  <si>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</si>
  <si>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</si>
  <si>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</si>
  <si>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</si>
  <si>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</si>
  <si>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</si>
  <si>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</si>
  <si>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</si>
  <si>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</si>
  <si>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</si>
  <si>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</si>
  <si>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</si>
  <si>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</si>
  <si>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</si>
  <si>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</si>
  <si>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</si>
  <si>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</si>
  <si>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</si>
  <si>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</si>
  <si>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</si>
  <si>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</si>
  <si>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</si>
  <si>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</si>
  <si>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</si>
  <si>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</si>
  <si>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</si>
  <si>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</si>
  <si>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</si>
  <si>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</si>
  <si>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</si>
  <si>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</si>
  <si>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</si>
  <si>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</si>
  <si>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</si>
  <si>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</si>
  <si>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</si>
  <si>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</si>
  <si>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</si>
  <si>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</si>
  <si>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</si>
  <si>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</si>
  <si>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</si>
  <si>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</si>
  <si>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</si>
  <si>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</si>
  <si>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</si>
  <si>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</si>
  <si>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</si>
  <si>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</si>
  <si>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</si>
  <si>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</si>
  <si>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</si>
  <si>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</si>
  <si>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</si>
  <si>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</si>
  <si>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</si>
  <si>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</si>
  <si>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</si>
  <si>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</si>
  <si>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</si>
  <si>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</si>
  <si>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</si>
  <si>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</si>
  <si>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</si>
  <si>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</si>
  <si>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</si>
  <si>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</si>
  <si>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</si>
  <si>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</si>
  <si>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</si>
  <si>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</si>
  <si>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</si>
  <si>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</si>
  <si>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</si>
  <si>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</si>
  <si>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</si>
  <si>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</si>
  <si>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</si>
  <si>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</si>
  <si>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</si>
  <si>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</si>
  <si>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</si>
  <si>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</si>
  <si>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</si>
  <si>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</si>
  <si>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</si>
  <si>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</si>
  <si>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</si>
  <si>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</si>
  <si>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</si>
  <si>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</si>
  <si>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</si>
  <si>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</si>
  <si>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</si>
  <si>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</si>
  <si>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</si>
  <si>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</si>
  <si>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</si>
  <si>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</si>
  <si>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</si>
  <si>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</si>
  <si>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</si>
  <si>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</si>
  <si>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</si>
  <si>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</si>
  <si>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</si>
  <si>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</si>
  <si>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</si>
  <si>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</si>
  <si>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</si>
  <si>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</si>
  <si>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</si>
  <si>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</si>
  <si>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</si>
  <si>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</si>
  <si>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</si>
  <si>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</si>
  <si>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</si>
  <si>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</si>
  <si>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</si>
  <si>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</si>
  <si>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</si>
  <si>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</si>
  <si>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</si>
  <si>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</si>
  <si>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</si>
  <si>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</si>
  <si>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</si>
  <si>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</si>
  <si>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</si>
  <si>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</si>
  <si>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</si>
  <si>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</si>
  <si>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</si>
  <si>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</si>
  <si>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</si>
  <si>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</si>
  <si>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</si>
  <si>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</si>
  <si>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</si>
  <si>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</si>
  <si>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</si>
  <si>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</si>
  <si>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</si>
  <si>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</si>
  <si>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</si>
  <si>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</si>
  <si>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</si>
  <si>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</si>
  <si>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</si>
  <si>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</si>
  <si>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</si>
  <si>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</si>
  <si>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</si>
  <si>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</si>
  <si>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</si>
  <si>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</si>
  <si>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</si>
  <si>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</si>
  <si>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</si>
  <si>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</si>
  <si>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</si>
  <si>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</si>
  <si>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</si>
  <si>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</si>
  <si>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</si>
  <si>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</si>
  <si>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</si>
  <si>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</si>
  <si>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</si>
  <si>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</si>
  <si>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</si>
  <si>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</si>
  <si>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</si>
  <si>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</si>
  <si>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</si>
  <si>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</si>
  <si>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</si>
  <si>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</si>
  <si>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</si>
  <si>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</si>
  <si>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</si>
  <si>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</si>
  <si>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</si>
  <si>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</si>
  <si>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</si>
  <si>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</si>
  <si>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</si>
  <si>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</si>
  <si>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</si>
  <si>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</si>
  <si>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</si>
  <si>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</si>
  <si>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</si>
  <si>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</si>
  <si>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</si>
  <si>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</si>
  <si>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</si>
  <si>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</si>
  <si>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</si>
  <si>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</si>
  <si>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</si>
  <si>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</si>
  <si>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</si>
  <si>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</si>
  <si>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</si>
  <si>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</si>
  <si>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</si>
  <si>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</si>
  <si>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</si>
  <si>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</si>
  <si>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</si>
  <si>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</si>
  <si>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</si>
  <si>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</si>
  <si>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</si>
  <si>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</si>
  <si>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</si>
  <si>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</si>
  <si>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</si>
  <si>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</si>
  <si>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</si>
  <si>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</si>
  <si>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</si>
  <si>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</si>
  <si>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</si>
  <si>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</si>
  <si>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</si>
  <si>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</si>
  <si>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</si>
  <si>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</si>
  <si>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</si>
  <si>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</si>
  <si>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</si>
  <si>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</si>
  <si>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</si>
  <si>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</si>
  <si>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</si>
  <si>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</si>
  <si>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</si>
  <si>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</si>
  <si>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</si>
  <si>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</si>
  <si>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</si>
  <si>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</si>
  <si>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</si>
  <si>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</si>
  <si>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</si>
  <si>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</si>
  <si>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</si>
  <si>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</si>
  <si>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</si>
  <si>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</si>
  <si>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</si>
  <si>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</si>
  <si>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</si>
  <si>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</si>
  <si>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</si>
  <si>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</si>
  <si>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</si>
  <si>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</si>
  <si>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</si>
  <si>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</si>
  <si>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</si>
  <si>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</si>
  <si>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</si>
  <si>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</si>
  <si>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</si>
  <si>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</si>
  <si>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</si>
  <si>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</si>
  <si>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</si>
  <si>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</si>
  <si>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</si>
  <si>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</si>
  <si>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</si>
  <si>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</si>
  <si>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</si>
  <si>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</si>
  <si>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</si>
  <si>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</si>
  <si>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</si>
  <si>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</si>
  <si>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</si>
  <si>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</si>
  <si>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</si>
  <si>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</si>
  <si>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</si>
  <si>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</si>
  <si>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</si>
  <si>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</si>
  <si>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</si>
  <si>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</si>
  <si>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</si>
  <si>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</si>
  <si>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</si>
  <si>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</si>
  <si>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</si>
  <si>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</si>
  <si>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</si>
  <si>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</si>
  <si>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</si>
  <si>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</si>
  <si>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</si>
  <si>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</si>
  <si>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</si>
  <si>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</si>
  <si>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</si>
  <si>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</si>
  <si>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</si>
  <si>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</si>
  <si>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</si>
  <si>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</si>
  <si>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</si>
  <si>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</si>
  <si>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</si>
  <si>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</si>
  <si>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</si>
  <si>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</si>
  <si>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</si>
  <si>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</si>
  <si>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</si>
  <si>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</si>
  <si>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</si>
  <si>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</si>
  <si>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</si>
  <si>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</si>
  <si>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</si>
  <si>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</si>
  <si>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</si>
  <si>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</si>
  <si>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</si>
  <si>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</si>
  <si>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</si>
  <si>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</si>
  <si>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</si>
  <si>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</si>
  <si>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</si>
  <si>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</si>
  <si>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</si>
  <si>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</si>
  <si>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</si>
  <si>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</si>
  <si>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</si>
  <si>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</si>
  <si>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</si>
  <si>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</si>
  <si>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</si>
  <si>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</si>
  <si>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</si>
  <si>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</si>
  <si>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</si>
  <si>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</si>
  <si>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</si>
  <si>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</si>
  <si>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</si>
  <si>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</si>
  <si>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</si>
  <si>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</si>
  <si>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</si>
  <si>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</si>
  <si>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</si>
  <si>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</si>
  <si>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</si>
  <si>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</si>
  <si>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</si>
  <si>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</si>
  <si>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</si>
  <si>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</si>
  <si>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</si>
  <si>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</si>
  <si>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</si>
  <si>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</si>
  <si>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</si>
  <si>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</si>
  <si>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</si>
  <si>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</si>
  <si>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</si>
  <si>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</si>
  <si>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</si>
  <si>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</si>
  <si>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</si>
  <si>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</si>
  <si>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</si>
  <si>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</si>
  <si>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</si>
  <si>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</si>
  <si>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</si>
  <si>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</si>
  <si>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</si>
  <si>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</si>
  <si>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</si>
  <si>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</si>
  <si>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</si>
  <si>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</si>
  <si>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</si>
  <si>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</si>
  <si>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</si>
  <si>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</si>
  <si>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</si>
  <si>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</si>
  <si>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</si>
  <si>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</si>
  <si>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</si>
  <si>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</si>
  <si>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</si>
  <si>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</si>
  <si>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</si>
  <si>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</si>
  <si>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</si>
  <si>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</si>
  <si>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</si>
  <si>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</si>
  <si>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</si>
  <si>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</si>
  <si>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</si>
  <si>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</si>
  <si>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</si>
  <si>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</si>
  <si>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</si>
  <si>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</si>
  <si>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</si>
  <si>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</si>
  <si>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</si>
  <si>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</si>
  <si>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</si>
  <si>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</si>
  <si>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</si>
  <si>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</si>
  <si>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</si>
  <si>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</si>
  <si>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</si>
  <si>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</si>
  <si>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</si>
  <si>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</si>
  <si>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</si>
  <si>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</si>
  <si>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</si>
  <si>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</si>
  <si>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</si>
  <si>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</si>
  <si>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</si>
  <si>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</si>
  <si>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</si>
  <si>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</si>
  <si>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</si>
  <si>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</si>
  <si>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</si>
  <si>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</si>
  <si>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</si>
  <si>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</si>
  <si>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</si>
  <si>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</si>
  <si>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</si>
  <si>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</si>
  <si>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</si>
  <si>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</si>
  <si>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</si>
  <si>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</si>
  <si>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</si>
  <si>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</si>
  <si>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</si>
  <si>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</si>
  <si>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</si>
  <si>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</si>
  <si>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</si>
  <si>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</si>
  <si>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</si>
  <si>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</si>
  <si>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</si>
  <si>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</si>
  <si>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</si>
  <si>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</si>
  <si>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</si>
  <si>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</si>
  <si>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</si>
  <si>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</si>
  <si>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</si>
  <si>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</si>
  <si>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</si>
  <si>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</si>
  <si>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</si>
  <si>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</si>
  <si>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</si>
  <si>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</si>
  <si>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</si>
  <si>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</si>
  <si>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</si>
  <si>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</si>
  <si>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</si>
  <si>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</si>
  <si>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</si>
  <si>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</si>
  <si>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</si>
  <si>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</si>
  <si>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</si>
  <si>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</si>
  <si>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</si>
  <si>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</si>
  <si>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</si>
  <si>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</si>
  <si>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</si>
  <si>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</si>
  <si>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</si>
  <si>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</si>
  <si>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</si>
  <si>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</si>
  <si>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</si>
  <si>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</si>
  <si>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</si>
  <si>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</si>
  <si>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</si>
  <si>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</si>
  <si>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</si>
  <si>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</si>
  <si>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</si>
  <si>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</si>
  <si>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</si>
  <si>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</si>
  <si>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</si>
  <si>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</si>
  <si>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</si>
  <si>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</si>
  <si>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</si>
  <si>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</si>
  <si>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</si>
  <si>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</si>
  <si>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</si>
  <si>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</si>
  <si>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</si>
  <si>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</si>
  <si>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</si>
  <si>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</si>
  <si>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</si>
  <si>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</si>
  <si>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</si>
  <si>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</si>
  <si>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</si>
  <si>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</si>
  <si>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</si>
  <si>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</si>
  <si>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</si>
  <si>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</si>
  <si>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</si>
  <si>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</si>
  <si>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</si>
  <si>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</si>
  <si>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</si>
  <si>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</si>
  <si>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</si>
  <si>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</si>
  <si>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</si>
  <si>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</si>
  <si>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</si>
  <si>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</si>
  <si>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</si>
  <si>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</si>
  <si>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</si>
  <si>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</si>
  <si>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</si>
  <si>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</si>
  <si>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</si>
  <si>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</si>
  <si>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</si>
  <si>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</si>
  <si>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</si>
  <si>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</si>
  <si>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</si>
  <si>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</si>
  <si>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</si>
  <si>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</si>
  <si>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</si>
  <si>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</si>
  <si>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</si>
  <si>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</si>
  <si>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</si>
  <si>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</si>
  <si>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</si>
  <si>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</si>
  <si>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</si>
  <si>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</si>
  <si>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</si>
  <si>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</si>
  <si>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</si>
  <si>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</si>
  <si>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</si>
  <si>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</si>
  <si>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</si>
  <si>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</si>
  <si>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</si>
  <si>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</si>
  <si>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</si>
  <si>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</si>
  <si>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</si>
  <si>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</si>
  <si>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</si>
  <si>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</si>
  <si>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</si>
  <si>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</si>
  <si>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</si>
  <si>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</si>
  <si>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</si>
  <si>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</si>
  <si>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</si>
  <si>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</si>
  <si>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</si>
  <si>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</si>
  <si>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</si>
  <si>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</si>
  <si>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</si>
  <si>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</si>
  <si>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</si>
  <si>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</si>
  <si>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</si>
  <si>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</si>
  <si>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</si>
  <si>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</si>
  <si>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</si>
  <si>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</si>
  <si>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</si>
  <si>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</si>
  <si>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</si>
  <si>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</si>
  <si>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</si>
  <si>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</si>
  <si>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</si>
  <si>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</si>
  <si>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</si>
  <si>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</si>
  <si>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</si>
  <si>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</si>
  <si>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</si>
  <si>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</si>
  <si>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</si>
  <si>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</si>
  <si>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</si>
  <si>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</si>
  <si>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</si>
  <si>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</si>
  <si>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</si>
  <si>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</si>
  <si>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</si>
  <si>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</si>
  <si>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</si>
  <si>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</si>
  <si>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</si>
  <si>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</si>
  <si>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</si>
  <si>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</si>
  <si>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</si>
  <si>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</si>
  <si>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</si>
  <si>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</si>
  <si>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</si>
  <si>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</si>
  <si>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</si>
  <si>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</si>
  <si>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</si>
  <si>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</si>
  <si>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</si>
  <si>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</si>
  <si>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</si>
  <si>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</si>
  <si>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</si>
  <si>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</si>
  <si>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</si>
  <si>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</si>
  <si>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</si>
  <si>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</si>
  <si>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</si>
  <si>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</si>
  <si>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</si>
  <si>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</si>
  <si>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</si>
  <si>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</si>
  <si>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</si>
  <si>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</si>
  <si>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</si>
  <si>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</si>
  <si>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</si>
  <si>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</si>
  <si>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</si>
  <si>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</si>
  <si>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</si>
  <si>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</si>
  <si>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</si>
  <si>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</si>
  <si>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</si>
  <si>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</si>
  <si>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</si>
  <si>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</si>
  <si>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</si>
  <si>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</si>
  <si>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</si>
  <si>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</si>
  <si>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</si>
  <si>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</si>
  <si>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</si>
  <si>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</si>
  <si>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</si>
  <si>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</si>
  <si>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</si>
  <si>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</si>
  <si>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</si>
  <si>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</si>
  <si>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</si>
  <si>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</si>
  <si>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</si>
  <si>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</si>
  <si>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</si>
  <si>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</si>
  <si>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</si>
  <si>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</si>
  <si>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</si>
  <si>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</si>
  <si>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</si>
  <si>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</si>
  <si>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</si>
  <si>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</si>
  <si>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</si>
  <si>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</si>
  <si>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</si>
  <si>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</si>
  <si>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</si>
  <si>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</si>
  <si>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</si>
  <si>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</si>
  <si>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</si>
  <si>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</si>
  <si>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</si>
  <si>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</si>
  <si>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</si>
  <si>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</si>
  <si>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</si>
  <si>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</si>
  <si>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</si>
  <si>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</si>
  <si>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</si>
  <si>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</si>
  <si>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</si>
  <si>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</si>
  <si>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</si>
  <si>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</si>
  <si>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</si>
  <si>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</si>
  <si>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</si>
  <si>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</si>
  <si>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</si>
  <si>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</si>
  <si>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</si>
  <si>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</si>
  <si>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</si>
  <si>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</si>
  <si>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</si>
  <si>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</si>
  <si>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</si>
  <si>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</si>
  <si>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</si>
  <si>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</si>
  <si>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</si>
  <si>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</si>
  <si>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</si>
  <si>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</si>
  <si>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</si>
  <si>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</si>
  <si>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</si>
  <si>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</si>
  <si>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</si>
  <si>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</si>
  <si>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</si>
  <si>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</si>
  <si>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</si>
  <si>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</si>
  <si>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</si>
  <si>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</si>
  <si>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</si>
  <si>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</si>
  <si>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</si>
  <si>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</si>
  <si>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</si>
  <si>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</si>
  <si>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</si>
  <si>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</si>
  <si>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</si>
  <si>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</si>
  <si>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</si>
  <si>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</si>
  <si>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</si>
  <si>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</si>
  <si>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</si>
  <si>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</si>
  <si>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</si>
  <si>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</si>
  <si>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</si>
  <si>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</si>
  <si>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</si>
  <si>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</si>
  <si>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</si>
  <si>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</si>
  <si>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</si>
  <si>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</si>
  <si>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</si>
  <si>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</si>
  <si>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</si>
  <si>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</si>
  <si>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</si>
  <si>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</si>
  <si>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</si>
  <si>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</si>
  <si>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</si>
  <si>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</si>
  <si>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</si>
  <si>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</si>
  <si>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</si>
  <si>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</si>
  <si>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</si>
  <si>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</si>
  <si>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</si>
  <si>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</si>
  <si>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</si>
  <si>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</si>
  <si>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</si>
  <si>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</si>
  <si>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</si>
  <si>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</si>
  <si>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</si>
  <si>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</si>
  <si>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</si>
  <si>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</si>
  <si>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</si>
  <si>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</si>
  <si>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</si>
  <si>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</si>
  <si>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</si>
  <si>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</si>
  <si>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</si>
  <si>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</si>
  <si>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</si>
  <si>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</si>
  <si>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</si>
  <si>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</si>
  <si>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</si>
  <si>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</si>
  <si>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</si>
  <si>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</si>
  <si>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</si>
  <si>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</si>
  <si>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</si>
  <si>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</si>
  <si>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</si>
  <si>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</si>
  <si>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</si>
  <si>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</si>
  <si>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</si>
  <si>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</si>
  <si>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</si>
  <si>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</si>
  <si>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</si>
  <si>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</si>
  <si>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</si>
  <si>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</si>
  <si>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</si>
  <si>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</si>
  <si>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</si>
  <si>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</si>
  <si>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</si>
  <si>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</si>
  <si>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</si>
  <si>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</si>
  <si>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</si>
  <si>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</si>
  <si>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</si>
  <si>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</si>
  <si>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</si>
  <si>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</si>
  <si>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</si>
  <si>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</si>
  <si>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</si>
  <si>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</si>
  <si>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</si>
  <si>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</si>
  <si>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</si>
  <si>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</si>
  <si>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</si>
  <si>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</si>
  <si>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</si>
  <si>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</si>
  <si>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</si>
  <si>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</si>
  <si>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</si>
  <si>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</si>
  <si>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</si>
  <si>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</si>
  <si>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</si>
  <si>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</si>
  <si>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</si>
  <si>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</si>
  <si>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</si>
  <si>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</si>
  <si>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</si>
  <si>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</si>
  <si>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</si>
  <si>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</si>
  <si>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</si>
  <si>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</si>
  <si>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</si>
  <si>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</si>
  <si>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</si>
  <si>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</si>
  <si>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</si>
  <si>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</si>
  <si>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</si>
  <si>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</si>
  <si>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</si>
  <si>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</si>
  <si>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</si>
  <si>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</si>
  <si>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</si>
  <si>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</si>
  <si>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</si>
  <si>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</si>
  <si>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</si>
  <si>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</si>
  <si>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</si>
  <si>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</si>
  <si>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</si>
  <si>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</si>
  <si>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</si>
  <si>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</si>
  <si>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</si>
  <si>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</si>
  <si>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</si>
  <si>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</si>
  <si>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</si>
  <si>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</si>
  <si>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</si>
  <si>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</si>
  <si>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</si>
  <si>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</si>
  <si>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</si>
  <si>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</si>
  <si>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</si>
  <si>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</si>
  <si>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</si>
  <si>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</si>
  <si>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</si>
  <si>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</si>
  <si>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</si>
  <si>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</si>
  <si>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</si>
  <si>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</si>
  <si>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</si>
  <si>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</si>
  <si>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</si>
  <si>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</si>
  <si>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</si>
  <si>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</si>
  <si>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</si>
  <si>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</si>
  <si>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</si>
  <si>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</si>
  <si>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</si>
  <si>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</si>
  <si>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</si>
  <si>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</si>
  <si>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</si>
  <si>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</si>
  <si>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</si>
  <si>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</si>
  <si>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</si>
  <si>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</si>
  <si>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</si>
  <si>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</si>
  <si>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</si>
  <si>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</si>
  <si>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</si>
  <si>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</si>
  <si>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</si>
  <si>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</si>
  <si>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</si>
  <si>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</si>
  <si>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</si>
  <si>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</si>
  <si>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</si>
  <si>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</si>
  <si>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</si>
  <si>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</si>
  <si>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</si>
  <si>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</si>
  <si>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</si>
  <si>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</si>
  <si>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</si>
  <si>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</si>
  <si>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</si>
  <si>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</si>
  <si>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</si>
  <si>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</si>
  <si>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</si>
  <si>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</si>
  <si>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</si>
  <si>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</si>
  <si>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</si>
  <si>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</si>
  <si>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</si>
  <si>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</si>
  <si>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</si>
  <si>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</si>
  <si>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</si>
  <si>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</si>
  <si>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</si>
  <si>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</si>
  <si>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</si>
  <si>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</si>
  <si>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</si>
  <si>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</si>
  <si>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</si>
  <si>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</si>
  <si>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</si>
  <si>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</si>
  <si>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</si>
  <si>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</si>
  <si>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</si>
  <si>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</si>
  <si>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</si>
  <si>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</si>
  <si>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</si>
  <si>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</si>
  <si>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</si>
  <si>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</si>
  <si>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</si>
  <si>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</si>
  <si>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</si>
  <si>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</si>
  <si>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</si>
  <si>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</si>
  <si>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</si>
  <si>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</si>
  <si>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</si>
  <si>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</si>
  <si>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</si>
  <si>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</si>
  <si>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</si>
  <si>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</si>
  <si>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</si>
  <si>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</si>
  <si>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</si>
  <si>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</si>
  <si>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</si>
  <si>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</si>
  <si>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</si>
  <si>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</si>
  <si>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</si>
  <si>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</si>
  <si>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</si>
  <si>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</si>
  <si>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</si>
  <si>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</si>
  <si>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</si>
  <si>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</si>
  <si>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</si>
  <si>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</si>
  <si>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</si>
  <si>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</si>
  <si>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</si>
  <si>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</si>
  <si>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</si>
  <si>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</si>
  <si>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</si>
  <si>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</si>
  <si>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</si>
  <si>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</si>
  <si>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</si>
  <si>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</si>
  <si>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</si>
  <si>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</si>
  <si>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</si>
  <si>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</si>
  <si>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</si>
  <si>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</si>
  <si>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</si>
  <si>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</si>
  <si>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</si>
  <si>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</si>
  <si>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</si>
  <si>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</si>
  <si>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</si>
  <si>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</si>
  <si>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</si>
  <si>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</si>
  <si>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</si>
  <si>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</si>
  <si>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</si>
  <si>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</si>
  <si>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</si>
  <si>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</si>
  <si>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</si>
  <si>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</si>
  <si>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</si>
  <si>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</si>
  <si>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</si>
  <si>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</si>
  <si>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</si>
  <si>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</si>
  <si>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</si>
  <si>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</si>
  <si>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</si>
  <si>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</si>
  <si>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</si>
  <si>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</si>
  <si>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</si>
  <si>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</si>
  <si>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</si>
  <si>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</si>
  <si>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</si>
  <si>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</si>
  <si>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</si>
  <si>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</si>
  <si>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</si>
  <si>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</si>
  <si>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</si>
  <si>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</si>
  <si>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</si>
  <si>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</si>
  <si>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</si>
  <si>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</si>
  <si>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</si>
  <si>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</si>
  <si>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</si>
  <si>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</si>
  <si>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</si>
  <si>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</si>
  <si>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</si>
  <si>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</si>
  <si>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</si>
  <si>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</si>
  <si>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</si>
  <si>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</si>
  <si>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</si>
  <si>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</si>
  <si>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</si>
  <si>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</si>
  <si>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</si>
  <si>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</si>
  <si>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</si>
  <si>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</si>
  <si>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</si>
  <si>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</si>
  <si>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</si>
  <si>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</si>
  <si>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</si>
  <si>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</si>
  <si>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</si>
  <si>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</si>
  <si>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</si>
  <si>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</si>
  <si>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</si>
  <si>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</si>
  <si>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</si>
  <si>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</si>
  <si>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</si>
  <si>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</si>
  <si>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</si>
  <si>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</si>
  <si>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</si>
  <si>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</si>
  <si>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</si>
  <si>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</si>
  <si>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</si>
  <si>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</si>
  <si>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</si>
  <si>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</si>
  <si>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</si>
  <si>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</si>
  <si>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</si>
  <si>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</si>
  <si>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</si>
  <si>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</si>
  <si>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</si>
  <si>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</si>
  <si>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</si>
  <si>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</si>
  <si>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</si>
  <si>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</si>
  <si>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</si>
  <si>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</si>
  <si>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</si>
  <si>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</si>
  <si>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</si>
  <si>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</si>
  <si>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</si>
  <si>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</si>
  <si>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</si>
  <si>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</si>
  <si>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</si>
  <si>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</si>
  <si>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</si>
  <si>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</si>
  <si>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</si>
  <si>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</si>
  <si>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</si>
  <si>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</si>
  <si>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</si>
  <si>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</si>
  <si>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</si>
  <si>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</si>
  <si>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</si>
  <si>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</si>
  <si>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</si>
  <si>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</si>
  <si>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</si>
  <si>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</si>
  <si>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</si>
  <si>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</si>
  <si>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</si>
  <si>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</si>
  <si>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</si>
  <si>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</si>
  <si>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</si>
  <si>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</si>
  <si>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</si>
  <si>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</si>
  <si>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</si>
  <si>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</si>
  <si>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</si>
  <si>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</si>
  <si>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</si>
  <si>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</si>
  <si>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</si>
  <si>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</si>
  <si>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</si>
  <si>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</si>
  <si>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</si>
  <si>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</si>
  <si>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</si>
  <si>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</si>
  <si>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</si>
  <si>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</si>
  <si>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</si>
  <si>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</si>
  <si>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</si>
  <si>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</si>
  <si>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</si>
  <si>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</si>
  <si>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</si>
  <si>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</si>
  <si>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</si>
  <si>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</si>
  <si>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</si>
  <si>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</si>
  <si>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</si>
  <si>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</si>
  <si>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</si>
  <si>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</si>
  <si>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</si>
  <si>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</si>
  <si>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</si>
  <si>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</si>
  <si>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</si>
  <si>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</si>
  <si>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</si>
  <si>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</si>
  <si>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</si>
  <si>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</si>
  <si>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</si>
  <si>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</si>
  <si>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</si>
  <si>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</si>
  <si>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</si>
  <si>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</si>
  <si>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</si>
  <si>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</si>
  <si>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</si>
  <si>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</si>
  <si>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</si>
  <si>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</si>
  <si>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</si>
  <si>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</si>
  <si>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</si>
  <si>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</si>
  <si>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</si>
  <si>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</si>
  <si>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</si>
  <si>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</si>
  <si>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</si>
  <si>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</si>
  <si>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</si>
  <si>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</si>
  <si>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</si>
  <si>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</si>
  <si>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</si>
  <si>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</si>
  <si>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</si>
  <si>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</si>
  <si>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</si>
  <si>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</si>
  <si>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</si>
  <si>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</si>
  <si>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</si>
  <si>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</si>
  <si>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</si>
  <si>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</si>
  <si>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</si>
  <si>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</si>
  <si>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</si>
  <si>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</si>
  <si>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</si>
  <si>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</si>
  <si>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</si>
  <si>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</si>
  <si>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</si>
  <si>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</si>
  <si>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</si>
  <si>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</si>
  <si>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</si>
  <si>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</si>
  <si>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</si>
  <si>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</si>
  <si>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</si>
  <si>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</si>
  <si>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</si>
  <si>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</si>
  <si>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</si>
  <si>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</si>
  <si>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</si>
  <si>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</si>
  <si>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</si>
  <si>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</si>
  <si>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</si>
  <si>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</si>
  <si>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</si>
  <si>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</si>
  <si>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</si>
  <si>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</si>
  <si>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</si>
  <si>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</si>
  <si>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</si>
  <si>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</si>
  <si>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</si>
  <si>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</si>
  <si>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</si>
  <si>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</si>
  <si>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</si>
  <si>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</si>
  <si>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</si>
  <si>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</si>
  <si>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</si>
  <si>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</si>
  <si>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</si>
  <si>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</si>
  <si>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</si>
  <si>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</si>
  <si>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</si>
  <si>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</si>
  <si>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</si>
  <si>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</si>
  <si>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</si>
  <si>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</si>
  <si>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</si>
  <si>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</si>
  <si>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</si>
  <si>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</si>
  <si>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</si>
  <si>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</si>
  <si>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</si>
  <si>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</si>
  <si>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</si>
  <si>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</si>
  <si>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</si>
  <si>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</si>
  <si>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</si>
  <si>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</si>
  <si>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</si>
  <si>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</si>
  <si>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</si>
  <si>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</si>
  <si>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</si>
  <si>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</si>
  <si>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</si>
  <si>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</si>
  <si>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</si>
  <si>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</si>
  <si>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</si>
  <si>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</si>
  <si>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</si>
  <si>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</si>
  <si>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</si>
  <si>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</si>
  <si>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</si>
  <si>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</si>
  <si>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</si>
  <si>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</si>
  <si>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</si>
  <si>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</si>
  <si>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</si>
  <si>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</si>
  <si>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</si>
  <si>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</si>
  <si>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</si>
  <si>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</si>
  <si>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</si>
  <si>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</si>
  <si>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</si>
  <si>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</si>
  <si>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</si>
  <si>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</si>
  <si>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</si>
  <si>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</si>
  <si>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</si>
  <si>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</si>
  <si>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</si>
  <si>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</si>
  <si>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</si>
  <si>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</si>
  <si>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</si>
  <si>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</si>
  <si>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</si>
  <si>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</si>
  <si>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</si>
  <si>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</si>
  <si>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</si>
  <si>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</si>
  <si>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</si>
  <si>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</si>
  <si>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</si>
  <si>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</si>
  <si>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</si>
  <si>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</si>
  <si>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</si>
  <si>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</si>
  <si>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</si>
  <si>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</si>
  <si>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</si>
  <si>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</si>
  <si>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</si>
  <si>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</si>
  <si>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</si>
  <si>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</si>
  <si>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</si>
  <si>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</si>
  <si>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</si>
  <si>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</si>
  <si>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</si>
  <si>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</si>
  <si>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</si>
  <si>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</si>
  <si>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</si>
  <si>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</si>
  <si>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</si>
  <si>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</si>
  <si>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</si>
  <si>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</si>
  <si>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</si>
  <si>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</si>
  <si>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</si>
  <si>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</si>
  <si>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</si>
  <si>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</si>
  <si>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</si>
  <si>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</si>
  <si>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</si>
  <si>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</si>
  <si>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</si>
  <si>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</si>
  <si>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</si>
  <si>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</si>
  <si>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</si>
  <si>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</si>
  <si>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</si>
  <si>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</si>
  <si>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</si>
  <si>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</si>
  <si>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</si>
  <si>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</si>
  <si>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</si>
  <si>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</si>
  <si>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</si>
  <si>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</si>
  <si>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</si>
  <si>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</si>
  <si>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</si>
  <si>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</si>
  <si>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</si>
  <si>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</si>
  <si>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</si>
  <si>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</si>
  <si>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</si>
  <si>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</si>
  <si>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</si>
  <si>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</si>
  <si>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</si>
  <si>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</si>
  <si>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</si>
  <si>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</si>
  <si>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</si>
  <si>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</si>
  <si>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</si>
  <si>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</si>
  <si>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</si>
  <si>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</si>
  <si>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</si>
  <si>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</si>
  <si>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</si>
  <si>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</si>
  <si>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</si>
  <si>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</si>
  <si>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</si>
  <si>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</si>
  <si>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</si>
  <si>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</si>
  <si>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</si>
  <si>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</si>
  <si>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</si>
  <si>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</si>
  <si>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</si>
  <si>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</si>
  <si>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</si>
  <si>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</si>
  <si>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</si>
  <si>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</si>
  <si>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</si>
  <si>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</si>
  <si>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</si>
  <si>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</si>
  <si>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</si>
  <si>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</si>
  <si>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</si>
  <si>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</si>
  <si>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</si>
  <si>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</si>
  <si>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</si>
  <si>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</si>
  <si>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</si>
  <si>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</si>
  <si>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</si>
  <si>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</si>
  <si>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</si>
  <si>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</si>
  <si>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</si>
  <si>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</si>
  <si>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</si>
  <si>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</si>
  <si>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</si>
  <si>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</si>
  <si>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</si>
  <si>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</si>
  <si>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</si>
  <si>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</si>
  <si>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</si>
  <si>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</si>
  <si>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</si>
  <si>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</si>
  <si>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</si>
  <si>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</si>
  <si>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</si>
  <si>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</si>
  <si>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</si>
  <si>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</si>
  <si>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</si>
  <si>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</si>
  <si>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</si>
  <si>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</si>
  <si>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</si>
  <si>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</si>
  <si>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</si>
  <si>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</si>
  <si>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</si>
  <si>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</si>
  <si>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</si>
  <si>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</si>
  <si>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</si>
  <si>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</si>
  <si>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</si>
  <si>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</si>
  <si>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</si>
  <si>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</si>
  <si>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</si>
  <si>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</si>
  <si>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</si>
  <si>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</si>
  <si>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</si>
  <si>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</si>
  <si>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</si>
  <si>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</si>
  <si>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</si>
  <si>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</si>
  <si>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</si>
  <si>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</si>
  <si>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</si>
  <si>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</si>
  <si>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</si>
  <si>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</si>
  <si>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</si>
  <si>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</si>
  <si>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</si>
  <si>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</si>
  <si>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</si>
  <si>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</si>
  <si>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</si>
  <si>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</si>
  <si>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</si>
  <si>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</si>
  <si>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</si>
  <si>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</si>
  <si>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</si>
  <si>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</si>
  <si>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</si>
  <si>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</si>
  <si>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</si>
  <si>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</si>
  <si>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</si>
  <si>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</si>
  <si>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</si>
  <si>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</si>
  <si>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</si>
  <si>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</si>
  <si>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</si>
  <si>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</si>
  <si>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</si>
  <si>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</si>
  <si>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</si>
  <si>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</si>
  <si>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</si>
  <si>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</si>
  <si>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</si>
  <si>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</si>
  <si>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</si>
  <si>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</si>
  <si>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</si>
  <si>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</si>
  <si>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</si>
  <si>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</si>
  <si>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</si>
  <si>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</si>
  <si>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</si>
  <si>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</si>
  <si>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</si>
  <si>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</si>
  <si>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</si>
  <si>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</si>
  <si>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</si>
  <si>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</si>
  <si>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</si>
  <si>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</si>
  <si>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</si>
  <si>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</si>
  <si>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</si>
  <si>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</si>
  <si>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</si>
  <si>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</si>
  <si>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</si>
  <si>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</si>
  <si>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</si>
  <si>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</si>
  <si>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</si>
  <si>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</si>
  <si>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</si>
  <si>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</si>
  <si>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</si>
  <si>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</si>
  <si>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</si>
  <si>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</si>
  <si>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</si>
  <si>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</si>
  <si>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</si>
  <si>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</si>
  <si>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</si>
  <si>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</si>
  <si>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</si>
  <si>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</si>
  <si>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</si>
  <si>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</si>
  <si>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</si>
  <si>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</si>
  <si>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</si>
  <si>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</si>
  <si>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</si>
  <si>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</si>
  <si>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</si>
  <si>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</si>
  <si>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</si>
  <si>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</si>
  <si>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</si>
  <si>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</si>
  <si>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</si>
  <si>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</si>
  <si>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</si>
  <si>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</si>
  <si>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</si>
  <si>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</si>
  <si>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</si>
  <si>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</si>
  <si>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</si>
  <si>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</si>
  <si>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</si>
  <si>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</si>
  <si>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</si>
  <si>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</si>
  <si>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</si>
  <si>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</si>
  <si>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</si>
  <si>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</si>
  <si>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</si>
  <si>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</si>
  <si>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</si>
  <si>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</si>
  <si>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</si>
  <si>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</si>
  <si>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</si>
  <si>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</si>
  <si>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</si>
  <si>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</si>
  <si>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</si>
  <si>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</si>
  <si>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</si>
  <si>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</si>
  <si>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</si>
  <si>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</si>
  <si>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</si>
  <si>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</si>
  <si>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</si>
  <si>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</si>
  <si>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</si>
  <si>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</si>
  <si>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</si>
  <si>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</si>
  <si>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</si>
  <si>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</si>
  <si>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</si>
  <si>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</si>
  <si>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</si>
  <si>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</si>
  <si>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</si>
  <si>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</si>
  <si>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</si>
  <si>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</si>
  <si>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</si>
  <si>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</si>
  <si>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</si>
  <si>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</si>
  <si>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</si>
  <si>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</si>
  <si>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</si>
  <si>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</si>
  <si>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</si>
  <si>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</si>
  <si>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</si>
  <si>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</si>
  <si>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</si>
  <si>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</si>
  <si>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</si>
  <si>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</si>
  <si>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</si>
  <si>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</si>
  <si>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</si>
  <si>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</si>
  <si>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</si>
  <si>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</si>
  <si>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</si>
  <si>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</si>
  <si>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</si>
  <si>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</si>
  <si>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</si>
  <si>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</si>
  <si>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</si>
  <si>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</si>
  <si>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</si>
  <si>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</si>
  <si>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</si>
  <si>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</si>
  <si>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</si>
  <si>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</si>
  <si>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</si>
  <si>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</si>
  <si>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</si>
  <si>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</si>
  <si>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</si>
  <si>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</si>
  <si>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</si>
  <si>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</si>
  <si>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</si>
  <si>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</si>
  <si>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</si>
  <si>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</si>
  <si>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</si>
  <si>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</si>
  <si>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</si>
  <si>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</si>
  <si>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</si>
  <si>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</si>
  <si>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</si>
  <si>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</si>
  <si>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</si>
  <si>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</si>
  <si>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</si>
  <si>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</si>
  <si>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</si>
  <si>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</si>
  <si>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</si>
  <si>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</si>
  <si>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</si>
  <si>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</si>
  <si>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</si>
  <si>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</si>
  <si>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</si>
  <si>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</si>
  <si>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</si>
  <si>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</si>
  <si>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</si>
  <si>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</si>
  <si>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</si>
  <si>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</si>
  <si>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</si>
  <si>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</si>
  <si>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</si>
  <si>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</si>
  <si>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</si>
  <si>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</si>
  <si>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</si>
  <si>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</si>
  <si>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</si>
  <si>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</si>
  <si>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</si>
  <si>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</si>
  <si>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</si>
  <si>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</si>
  <si>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</si>
  <si>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</si>
  <si>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</si>
  <si>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</si>
  <si>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</si>
  <si>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</si>
  <si>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</si>
  <si>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</si>
  <si>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</si>
  <si>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</si>
  <si>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</si>
  <si>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</si>
  <si>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</si>
  <si>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</si>
  <si>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</si>
  <si>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</si>
  <si>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</si>
  <si>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</si>
  <si>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</si>
  <si>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</si>
  <si>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</si>
  <si>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</si>
  <si>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</si>
  <si>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</si>
  <si>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</si>
  <si>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</si>
  <si>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</si>
  <si>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</si>
  <si>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</si>
  <si>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</si>
  <si>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</si>
  <si>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</si>
  <si>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</si>
  <si>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</si>
  <si>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</si>
  <si>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</si>
  <si>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</si>
  <si>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</si>
  <si>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</si>
  <si>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</si>
  <si>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</si>
  <si>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</si>
  <si>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</si>
  <si>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</si>
  <si>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</si>
  <si>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</si>
  <si>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</si>
  <si>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</si>
  <si>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</si>
  <si>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</si>
  <si>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</si>
  <si>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</si>
  <si>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</si>
  <si>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</si>
  <si>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</si>
  <si>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</si>
  <si>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</si>
  <si>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</si>
  <si>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</si>
  <si>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</si>
  <si>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</si>
  <si>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</si>
  <si>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</si>
  <si>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</si>
  <si>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</si>
  <si>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</si>
  <si>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</si>
  <si>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</si>
  <si>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</si>
  <si>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</si>
  <si>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</si>
  <si>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</si>
  <si>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</si>
  <si>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</si>
  <si>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</si>
  <si>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</si>
  <si>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</si>
  <si>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</si>
  <si>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</si>
  <si>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</si>
  <si>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</si>
  <si>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</si>
  <si>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</si>
  <si>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</si>
  <si>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</si>
  <si>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</si>
  <si>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</si>
  <si>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</si>
  <si>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</si>
  <si>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</si>
  <si>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</si>
  <si>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</si>
  <si>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</si>
  <si>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</si>
  <si>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</si>
  <si>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</si>
  <si>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</si>
  <si>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</si>
  <si>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</si>
  <si>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</si>
  <si>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</si>
  <si>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</si>
  <si>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</si>
  <si>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</si>
  <si>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</si>
  <si>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</si>
  <si>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</si>
  <si>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</si>
  <si>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</si>
  <si>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</si>
  <si>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</si>
  <si>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</si>
  <si>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</si>
  <si>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</si>
  <si>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</si>
  <si>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</si>
  <si>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</si>
  <si>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</si>
  <si>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</si>
  <si>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</si>
  <si>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</si>
  <si>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</si>
  <si>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</si>
  <si>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</si>
  <si>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</si>
  <si>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</si>
  <si>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</si>
  <si>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</si>
  <si>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</si>
  <si>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</si>
  <si>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</si>
  <si>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</si>
  <si>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</si>
  <si>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</si>
  <si>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</si>
  <si>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</si>
  <si>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</si>
  <si>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</si>
  <si>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</si>
  <si>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</si>
  <si>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</si>
  <si>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</si>
  <si>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</si>
  <si>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</si>
  <si>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</si>
  <si>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</si>
  <si>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</si>
  <si>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</si>
  <si>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</si>
  <si>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</si>
  <si>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</si>
  <si>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</si>
  <si>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</si>
  <si>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</si>
  <si>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</si>
  <si>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</si>
  <si>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</si>
  <si>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</si>
  <si>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</si>
  <si>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</si>
  <si>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</si>
  <si>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</si>
  <si>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</si>
  <si>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</si>
  <si>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</si>
  <si>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</si>
  <si>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</si>
  <si>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</si>
  <si>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</si>
  <si>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</si>
  <si>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</si>
  <si>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</si>
  <si>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</si>
  <si>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</si>
  <si>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</si>
  <si>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</si>
  <si>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</si>
  <si>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</si>
  <si>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</si>
  <si>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</si>
  <si>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</si>
  <si>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</si>
  <si>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</si>
  <si>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</si>
  <si>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</si>
  <si>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</si>
  <si>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</si>
  <si>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</si>
  <si>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</si>
  <si>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</si>
  <si>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</si>
  <si>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</si>
  <si>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</si>
  <si>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</si>
  <si>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</si>
  <si>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</si>
  <si>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</si>
  <si>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</si>
  <si>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</si>
  <si>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</si>
  <si>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</si>
  <si>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</si>
  <si>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</si>
  <si>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</si>
  <si>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</si>
  <si>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</si>
  <si>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</si>
  <si>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</si>
  <si>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</si>
  <si>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</si>
  <si>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</si>
  <si>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</si>
  <si>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</si>
  <si>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</si>
  <si>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</si>
  <si>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</si>
  <si>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</si>
  <si>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</si>
  <si>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</si>
  <si>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</si>
  <si>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</si>
  <si>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</si>
  <si>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</si>
  <si>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</si>
  <si>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</si>
  <si>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</si>
  <si>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</si>
  <si>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</si>
  <si>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</si>
  <si>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</si>
  <si>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</si>
  <si>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</si>
  <si>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</si>
  <si>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</si>
  <si>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</si>
  <si>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</si>
  <si>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</si>
  <si>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</si>
  <si>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</si>
  <si>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</si>
  <si>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</si>
  <si>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</si>
  <si>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</si>
  <si>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</si>
  <si>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</si>
  <si>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</si>
  <si>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</si>
  <si>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</si>
  <si>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</si>
  <si>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</si>
  <si>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</si>
  <si>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</si>
  <si>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</si>
  <si>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</si>
  <si>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</si>
  <si>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</si>
  <si>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</si>
  <si>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</si>
  <si>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</si>
  <si>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</si>
  <si>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</si>
  <si>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</si>
  <si>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</si>
  <si>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</si>
  <si>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</si>
  <si>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</si>
  <si>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</si>
  <si>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</si>
  <si>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</si>
  <si>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</si>
  <si>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</si>
  <si>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</si>
  <si>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</si>
  <si>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</si>
  <si>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</si>
  <si>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</si>
  <si>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</si>
  <si>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</si>
  <si>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</si>
  <si>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</si>
  <si>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</si>
  <si>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</si>
  <si>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</si>
  <si>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</si>
  <si>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</si>
  <si>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</si>
  <si>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</si>
  <si>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</si>
  <si>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</si>
  <si>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</si>
  <si>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</si>
  <si>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</si>
  <si>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</si>
  <si>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</si>
  <si>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</si>
  <si>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</si>
  <si>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</si>
  <si>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</si>
  <si>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</si>
  <si>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</si>
  <si>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</si>
  <si>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</si>
  <si>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</si>
  <si>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</si>
  <si>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</si>
  <si>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</si>
  <si>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</si>
  <si>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</si>
  <si>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</si>
  <si>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</si>
  <si>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</si>
  <si>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</si>
  <si>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</si>
  <si>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</si>
  <si>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</si>
  <si>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</si>
  <si>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</si>
  <si>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</si>
  <si>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</si>
  <si>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</si>
  <si>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</si>
  <si>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</si>
  <si>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</si>
  <si>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</si>
  <si>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</si>
  <si>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</si>
  <si>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</si>
  <si>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</si>
  <si>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</si>
  <si>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</si>
  <si>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</si>
  <si>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</si>
  <si>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</si>
  <si>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</si>
  <si>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</si>
  <si>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</si>
  <si>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</si>
  <si>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</si>
  <si>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</si>
  <si>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</si>
  <si>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</si>
  <si>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</si>
  <si>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</si>
  <si>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</si>
  <si>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</si>
  <si>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</si>
  <si>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</si>
  <si>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</si>
  <si>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</si>
  <si>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</si>
  <si>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</si>
  <si>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</si>
  <si>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</si>
  <si>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</si>
  <si>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</si>
  <si>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</si>
  <si>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</si>
  <si>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</si>
  <si>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</si>
  <si>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</si>
  <si>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</si>
  <si>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</si>
  <si>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</si>
  <si>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</si>
  <si>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</si>
  <si>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</si>
  <si>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</si>
  <si>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</si>
  <si>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</si>
  <si>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</si>
  <si>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</si>
  <si>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</si>
  <si>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</si>
  <si>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</si>
  <si>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</si>
  <si>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</si>
  <si>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</si>
  <si>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</si>
  <si>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</si>
  <si>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</si>
  <si>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</si>
  <si>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</si>
  <si>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</si>
  <si>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</si>
  <si>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</si>
  <si>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</si>
  <si>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</si>
  <si>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</si>
  <si>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</si>
  <si>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</si>
  <si>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</si>
  <si>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</si>
  <si>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</si>
  <si>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</si>
  <si>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</si>
  <si>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</si>
  <si>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</si>
  <si>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</si>
  <si>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</si>
  <si>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</si>
  <si>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</si>
  <si>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</si>
  <si>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</si>
  <si>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</si>
  <si>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</si>
  <si>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</si>
  <si>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</si>
  <si>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</si>
  <si>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</si>
  <si>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</si>
  <si>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</si>
  <si>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</si>
  <si>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</si>
  <si>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</si>
  <si>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</si>
  <si>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</si>
  <si>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</si>
  <si>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</si>
  <si>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</si>
  <si>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</si>
  <si>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</si>
  <si>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</si>
  <si>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</si>
  <si>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</si>
  <si>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</si>
  <si>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</si>
  <si>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</si>
  <si>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</si>
  <si>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</si>
  <si>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</si>
  <si>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</si>
  <si>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</si>
  <si>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</si>
  <si>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</si>
  <si>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</si>
  <si>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</si>
  <si>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</si>
  <si>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</si>
  <si>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</si>
  <si>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</si>
  <si>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</si>
  <si>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</si>
  <si>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</si>
  <si>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</si>
  <si>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</si>
  <si>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</si>
  <si>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</si>
  <si>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</si>
  <si>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</si>
  <si>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</si>
  <si>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</si>
  <si>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</si>
  <si>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</si>
  <si>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</si>
  <si>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</si>
  <si>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</si>
  <si>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</si>
  <si>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</si>
  <si>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</si>
  <si>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</si>
  <si>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</si>
  <si>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</si>
  <si>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</si>
  <si>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</si>
  <si>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</si>
  <si>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</si>
  <si>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</si>
  <si>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</si>
  <si>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</si>
  <si>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</si>
  <si>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</si>
  <si>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</si>
  <si>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</si>
  <si>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</si>
  <si>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</si>
  <si>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</si>
  <si>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</si>
  <si>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</si>
  <si>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</si>
  <si>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</si>
  <si>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</si>
  <si>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</si>
  <si>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</si>
  <si>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</si>
  <si>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</si>
  <si>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</si>
  <si>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</si>
  <si>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</si>
  <si>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</si>
  <si>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</si>
  <si>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</si>
  <si>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</si>
  <si>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</si>
  <si>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</si>
  <si>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</si>
  <si>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</si>
  <si>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</si>
  <si>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</si>
  <si>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</si>
  <si>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</si>
  <si>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</si>
  <si>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</si>
  <si>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</si>
  <si>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</si>
  <si>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</si>
  <si>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</si>
  <si>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</si>
  <si>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</si>
  <si>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</si>
  <si>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</si>
  <si>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</si>
  <si>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</si>
  <si>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</si>
  <si>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</si>
  <si>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</si>
  <si>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</si>
  <si>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</si>
  <si>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</si>
  <si>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</si>
  <si>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</si>
  <si>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</si>
  <si>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</si>
  <si>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</si>
  <si>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</si>
  <si>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</si>
  <si>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</si>
  <si>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</si>
  <si>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</si>
  <si>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</si>
  <si>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</si>
  <si>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</si>
  <si>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</si>
  <si>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</si>
  <si>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</si>
  <si>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</si>
  <si>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</si>
  <si>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</si>
  <si>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</si>
  <si>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</si>
  <si>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</si>
  <si>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</si>
  <si>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</si>
  <si>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</si>
  <si>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</si>
  <si>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</si>
  <si>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</si>
  <si>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</si>
  <si>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</si>
  <si>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</si>
  <si>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</si>
  <si>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</si>
  <si>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</si>
  <si>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</si>
  <si>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</si>
  <si>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</si>
  <si>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</si>
  <si>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</si>
  <si>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</si>
  <si>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</si>
  <si>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</si>
  <si>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</si>
  <si>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</si>
  <si>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</si>
  <si>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</si>
  <si>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</si>
  <si>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</si>
  <si>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</si>
  <si>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</si>
  <si>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</si>
  <si>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</si>
  <si>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</si>
  <si>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</si>
  <si>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</si>
  <si>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</si>
  <si>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</si>
  <si>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</si>
  <si>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</si>
  <si>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</si>
  <si>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</si>
  <si>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</si>
  <si>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</si>
  <si>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</si>
  <si>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</si>
  <si>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</si>
  <si>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</si>
  <si>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</si>
  <si>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</si>
  <si>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</si>
  <si>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</si>
  <si>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</si>
  <si>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</si>
  <si>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</si>
  <si>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</si>
  <si>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</si>
  <si>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</si>
  <si>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</si>
  <si>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</si>
  <si>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</si>
  <si>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</si>
  <si>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</si>
  <si>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</si>
  <si>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</si>
  <si>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</si>
  <si>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</si>
  <si>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</si>
  <si>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</si>
  <si>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</si>
  <si>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</si>
  <si>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</si>
  <si>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</si>
  <si>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</si>
  <si>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</si>
  <si>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</si>
  <si>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</si>
  <si>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</si>
  <si>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</si>
  <si>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</si>
  <si>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</si>
  <si>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</si>
  <si>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</si>
  <si>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</si>
  <si>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</si>
  <si>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</si>
  <si>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</si>
  <si>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</si>
  <si>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</si>
  <si>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</si>
  <si>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</si>
  <si>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</si>
  <si>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</si>
  <si>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</si>
  <si>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</si>
  <si>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</si>
  <si>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</si>
  <si>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</si>
  <si>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</si>
  <si>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</si>
  <si>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</si>
  <si>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</si>
  <si>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</si>
  <si>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</si>
  <si>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</si>
  <si>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</si>
  <si>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</si>
  <si>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</si>
  <si>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</si>
  <si>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</si>
  <si>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</si>
  <si>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</si>
  <si>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</si>
  <si>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</si>
  <si>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</si>
  <si>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</si>
  <si>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</si>
  <si>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</si>
  <si>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</si>
  <si>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</si>
  <si>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</si>
  <si>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</si>
  <si>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</si>
  <si>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</si>
  <si>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</si>
  <si>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</si>
  <si>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</si>
  <si>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</si>
  <si>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</si>
  <si>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</si>
  <si>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</si>
  <si>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</si>
  <si>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</si>
  <si>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</si>
  <si>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</si>
  <si>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</si>
  <si>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</si>
  <si>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</si>
  <si>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</si>
  <si>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</si>
  <si>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</si>
  <si>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</si>
  <si>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</si>
  <si>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</si>
  <si>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</si>
  <si>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</si>
  <si>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</si>
  <si>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</si>
  <si>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</si>
  <si>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</si>
  <si>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</si>
  <si>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</si>
  <si>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</si>
  <si>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</si>
  <si>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</si>
  <si>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</si>
  <si>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</si>
  <si>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</si>
  <si>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</si>
  <si>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</si>
  <si>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</si>
  <si>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</si>
  <si>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</si>
  <si>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</si>
  <si>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</si>
  <si>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</si>
  <si>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</si>
  <si>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</si>
  <si>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</si>
  <si>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</si>
  <si>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</si>
  <si>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</si>
  <si>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</si>
  <si>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</si>
  <si>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</si>
  <si>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</si>
  <si>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</si>
  <si>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</si>
  <si>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</si>
  <si>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</si>
  <si>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</si>
  <si>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</si>
  <si>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</si>
  <si>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</si>
  <si>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</si>
  <si>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</si>
  <si>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</si>
  <si>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</si>
  <si>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</si>
  <si>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</si>
  <si>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</si>
  <si>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</si>
  <si>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</si>
  <si>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</si>
  <si>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</si>
  <si>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</si>
  <si>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</si>
  <si>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</si>
  <si>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</si>
  <si>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</si>
  <si>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</si>
  <si>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</si>
  <si>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</si>
  <si>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</si>
  <si>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</si>
  <si>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</si>
  <si>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</si>
  <si>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</si>
  <si>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</si>
  <si>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</si>
  <si>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</si>
  <si>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</si>
  <si>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</si>
  <si>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</si>
  <si>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</si>
  <si>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</si>
  <si>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</si>
  <si>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</si>
  <si>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</si>
  <si>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</si>
  <si>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</si>
  <si>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</si>
  <si>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</si>
  <si>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</si>
  <si>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</si>
  <si>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</si>
  <si>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</si>
  <si>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</si>
  <si>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</si>
  <si>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</si>
  <si>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</si>
  <si>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</si>
  <si>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</si>
  <si>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</si>
  <si>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</si>
  <si>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</si>
  <si>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</si>
  <si>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</si>
  <si>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</si>
  <si>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</si>
  <si>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</si>
  <si>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</si>
  <si>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</si>
  <si>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</si>
  <si>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</si>
  <si>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</si>
  <si>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</si>
  <si>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</si>
  <si>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</si>
  <si>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</si>
  <si>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</si>
  <si>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</si>
  <si>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</si>
  <si>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</si>
  <si>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</si>
  <si>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</si>
  <si>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</si>
  <si>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</si>
  <si>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</si>
  <si>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</si>
  <si>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</si>
  <si>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</si>
  <si>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</si>
  <si>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</si>
  <si>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</si>
  <si>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</si>
  <si>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</si>
  <si>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</si>
  <si>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</si>
  <si>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</si>
  <si>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</si>
  <si>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</si>
  <si>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</si>
  <si>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</si>
  <si>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</si>
  <si>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</si>
  <si>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</si>
  <si>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</si>
  <si>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</si>
  <si>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</si>
  <si>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</si>
  <si>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</si>
  <si>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</si>
  <si>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</si>
  <si>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</si>
  <si>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</si>
  <si>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</si>
  <si>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</si>
  <si>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</si>
  <si>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</si>
  <si>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</si>
  <si>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</si>
  <si>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</si>
  <si>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</si>
  <si>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</si>
  <si>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</si>
  <si>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</si>
  <si>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</si>
  <si>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</si>
  <si>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</si>
  <si>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</si>
  <si>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</si>
  <si>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</si>
  <si>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</si>
  <si>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</si>
  <si>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</si>
  <si>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</si>
  <si>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</si>
  <si>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</si>
  <si>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</si>
  <si>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</si>
  <si>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</si>
  <si>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</si>
  <si>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</si>
  <si>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</si>
  <si>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</si>
  <si>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</si>
  <si>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</si>
  <si>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</si>
  <si>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</si>
  <si>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</si>
  <si>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</si>
  <si>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</si>
  <si>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</si>
  <si>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</si>
  <si>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</si>
  <si>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</si>
  <si>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</si>
  <si>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</si>
  <si>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</si>
  <si>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</si>
  <si>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</si>
  <si>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</si>
  <si>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</si>
  <si>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</si>
  <si>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</si>
  <si>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</si>
  <si>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</si>
  <si>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</si>
  <si>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</si>
  <si>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</si>
  <si>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</si>
  <si>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</si>
  <si>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</si>
  <si>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</si>
  <si>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</si>
  <si>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</si>
  <si>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</si>
  <si>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</si>
  <si>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</si>
  <si>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</si>
  <si>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</si>
  <si>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</si>
  <si>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</si>
  <si>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</si>
  <si>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</si>
  <si>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</si>
  <si>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</si>
  <si>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</si>
  <si>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</si>
  <si>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</si>
  <si>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</si>
  <si>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</si>
  <si>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</si>
  <si>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</si>
  <si>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</si>
  <si>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</si>
  <si>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</si>
  <si>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</si>
  <si>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</si>
  <si>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</si>
  <si>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</si>
  <si>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</si>
  <si>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</si>
  <si>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</si>
  <si>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</si>
  <si>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</si>
  <si>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</si>
  <si>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</si>
  <si>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</si>
  <si>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</si>
  <si>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</si>
  <si>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</si>
  <si>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</si>
  <si>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</si>
  <si>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</si>
  <si>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</si>
  <si>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</si>
  <si>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</si>
  <si>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</si>
  <si>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</si>
  <si>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</si>
  <si>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</si>
  <si>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</si>
  <si>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</si>
  <si>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</si>
  <si>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</si>
  <si>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</si>
  <si>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</si>
  <si>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</si>
  <si>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</si>
  <si>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</si>
  <si>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</si>
  <si>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</si>
  <si>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</si>
  <si>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</si>
  <si>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</si>
  <si>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</si>
  <si>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</si>
  <si>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</si>
  <si>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</si>
  <si>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</si>
  <si>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</si>
  <si>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</si>
  <si>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</si>
  <si>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</si>
  <si>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</si>
  <si>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</si>
  <si>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</si>
  <si>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</si>
  <si>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</si>
  <si>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</si>
  <si>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</si>
  <si>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</si>
  <si>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</si>
  <si>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</si>
  <si>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</si>
  <si>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</si>
  <si>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</si>
  <si>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</si>
  <si>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</si>
  <si>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</si>
  <si>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</si>
  <si>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</si>
  <si>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</si>
  <si>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</si>
  <si>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</si>
  <si>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</si>
  <si>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</si>
  <si>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</si>
  <si>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</si>
  <si>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</si>
  <si>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</si>
  <si>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</si>
  <si>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</si>
  <si>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</si>
  <si>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</si>
  <si>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</si>
  <si>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</si>
  <si>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</si>
  <si>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</si>
  <si>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</si>
  <si>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</si>
  <si>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</si>
  <si>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</si>
  <si>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</si>
  <si>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</si>
  <si>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</si>
  <si>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</si>
  <si>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</si>
  <si>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</si>
  <si>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</si>
  <si>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</si>
  <si>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</si>
  <si>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</si>
  <si>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</si>
  <si>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</si>
  <si>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</si>
  <si>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</si>
  <si>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</si>
  <si>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</si>
  <si>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</si>
  <si>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</si>
  <si>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</si>
  <si>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</si>
  <si>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</si>
  <si>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</si>
  <si>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</si>
  <si>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</si>
  <si>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</si>
  <si>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</si>
  <si>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</si>
  <si>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</si>
  <si>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</si>
  <si>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</si>
  <si>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</si>
  <si>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</si>
  <si>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</si>
  <si>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</si>
  <si>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</si>
  <si>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</si>
  <si>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</si>
  <si>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</si>
  <si>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</si>
  <si>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</si>
  <si>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</si>
  <si>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</si>
  <si>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</si>
  <si>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</si>
  <si>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</si>
  <si>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</si>
  <si>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</si>
  <si>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</si>
  <si>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</si>
  <si>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</si>
  <si>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</si>
  <si>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</si>
  <si>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</si>
  <si>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</si>
  <si>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</si>
  <si>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</si>
  <si>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</si>
  <si>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</si>
  <si>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</si>
  <si>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</si>
  <si>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</si>
  <si>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</si>
  <si>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</si>
  <si>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</si>
  <si>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</si>
  <si>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</si>
  <si>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</si>
  <si>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</si>
  <si>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</si>
  <si>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</si>
  <si>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</si>
  <si>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</si>
  <si>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</si>
  <si>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</si>
  <si>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</si>
  <si>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</si>
  <si>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</si>
  <si>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</si>
  <si>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</si>
  <si>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</si>
  <si>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</si>
  <si>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</si>
  <si>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</si>
  <si>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</si>
  <si>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</si>
  <si>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</si>
  <si>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</si>
  <si>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</si>
  <si>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</si>
  <si>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</si>
  <si>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</si>
  <si>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</si>
  <si>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</si>
  <si>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</si>
  <si>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</si>
  <si>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</si>
  <si>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</si>
  <si>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</si>
  <si>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</si>
  <si>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</si>
  <si>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</si>
  <si>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</si>
  <si>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</si>
  <si>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</si>
  <si>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</si>
  <si>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</si>
  <si>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</si>
  <si>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</si>
  <si>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</si>
  <si>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</si>
  <si>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</si>
  <si>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</si>
  <si>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</si>
  <si>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</si>
  <si>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</si>
  <si>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</si>
  <si>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</si>
  <si>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</si>
  <si>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</si>
  <si>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</si>
  <si>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</si>
  <si>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</si>
  <si>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</si>
  <si>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</si>
  <si>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</si>
  <si>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</si>
  <si>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</si>
  <si>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</si>
  <si>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</si>
  <si>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</si>
  <si>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</si>
  <si>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</si>
  <si>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</si>
  <si>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</si>
  <si>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</si>
  <si>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</si>
  <si>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</si>
  <si>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</si>
  <si>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</si>
  <si>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</si>
  <si>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</si>
  <si>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</si>
  <si>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</si>
  <si>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</si>
  <si>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</si>
  <si>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</si>
  <si>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</si>
  <si>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</si>
  <si>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</si>
  <si>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</si>
  <si>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</si>
  <si>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</si>
  <si>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</si>
  <si>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</si>
  <si>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</si>
  <si>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</si>
  <si>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</si>
  <si>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</si>
  <si>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</si>
  <si>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</si>
  <si>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</si>
  <si>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</si>
  <si>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</si>
  <si>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</si>
  <si>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</si>
  <si>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</si>
  <si>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</si>
  <si>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</si>
  <si>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</si>
  <si>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</si>
  <si>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</si>
  <si>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</si>
  <si>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</si>
  <si>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</si>
  <si>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</si>
  <si>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</si>
  <si>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</si>
  <si>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</si>
  <si>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</si>
  <si>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</si>
  <si>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</si>
  <si>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</si>
  <si>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</si>
  <si>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</si>
  <si>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</si>
  <si>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</si>
  <si>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</si>
  <si>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</si>
  <si>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</si>
  <si>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</si>
  <si>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</si>
  <si>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</si>
  <si>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</si>
  <si>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</si>
  <si>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</si>
  <si>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</si>
  <si>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</si>
  <si>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</si>
  <si>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</si>
  <si>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</si>
  <si>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</si>
  <si>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</si>
  <si>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</si>
  <si>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</si>
  <si>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</si>
  <si>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</si>
  <si>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</si>
  <si>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</si>
  <si>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</si>
  <si>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</si>
  <si>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</si>
  <si>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</si>
  <si>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</si>
  <si>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</si>
  <si>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</si>
  <si>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</si>
  <si>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</si>
  <si>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</si>
  <si>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</si>
  <si>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</si>
  <si>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</si>
  <si>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</si>
  <si>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</si>
  <si>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</si>
  <si>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</si>
  <si>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</si>
  <si>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</si>
  <si>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</si>
  <si>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</si>
  <si>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</si>
  <si>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</si>
  <si>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</si>
  <si>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</si>
  <si>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</si>
  <si>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</si>
  <si>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</si>
  <si>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</si>
  <si>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</si>
  <si>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</si>
  <si>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</si>
  <si>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</si>
  <si>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</si>
  <si>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</si>
  <si>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</si>
  <si>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</si>
  <si>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</si>
  <si>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</si>
  <si>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</si>
  <si>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</si>
  <si>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</si>
  <si>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</si>
  <si>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</si>
  <si>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</si>
  <si>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</si>
  <si>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</si>
  <si>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</si>
  <si>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</si>
  <si>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</si>
  <si>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</si>
  <si>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</si>
  <si>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</si>
  <si>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</si>
  <si>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</si>
  <si>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</si>
  <si>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</si>
  <si>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</si>
  <si>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</si>
  <si>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</si>
  <si>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</si>
  <si>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</si>
  <si>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</si>
  <si>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</si>
  <si>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</si>
  <si>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</si>
  <si>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</si>
  <si>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</si>
  <si>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</si>
  <si>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</si>
  <si>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</si>
  <si>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</si>
  <si>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</si>
  <si>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</si>
  <si>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</si>
  <si>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</si>
  <si>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</si>
  <si>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</si>
  <si>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</si>
  <si>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</si>
  <si>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</si>
  <si>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</si>
  <si>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</si>
  <si>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</si>
  <si>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</si>
  <si>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</si>
  <si>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</si>
  <si>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</si>
  <si>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</si>
  <si>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</si>
  <si>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</si>
  <si>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</si>
  <si>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</si>
  <si>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</si>
  <si>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</si>
  <si>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</si>
  <si>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</si>
  <si>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</si>
  <si>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</si>
  <si>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</si>
  <si>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</si>
  <si>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</si>
  <si>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</si>
  <si>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</si>
  <si>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</si>
  <si>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</si>
  <si>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</si>
  <si>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</si>
  <si>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</si>
  <si>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</si>
  <si>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</si>
  <si>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</si>
  <si>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</si>
  <si>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</si>
  <si>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</si>
  <si>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</si>
  <si>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</si>
  <si>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</si>
  <si>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</si>
  <si>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</si>
  <si>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</si>
  <si>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</si>
  <si>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</si>
  <si>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</si>
  <si>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</si>
  <si>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</si>
  <si>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</si>
  <si>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</si>
  <si>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</si>
  <si>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</si>
  <si>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</si>
  <si>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</si>
  <si>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</si>
  <si>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</si>
  <si>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</si>
  <si>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</si>
  <si>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</si>
  <si>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</si>
  <si>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</si>
  <si>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</si>
  <si>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</si>
  <si>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</si>
  <si>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</si>
  <si>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</si>
  <si>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</si>
  <si>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</si>
  <si>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</si>
  <si>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</si>
  <si>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</si>
  <si>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</si>
  <si>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</si>
  <si>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</si>
  <si>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</si>
  <si>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</si>
  <si>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</si>
  <si>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</si>
  <si>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</si>
  <si>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</si>
  <si>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</si>
  <si>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</si>
  <si>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</si>
  <si>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</si>
  <si>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</si>
  <si>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</si>
  <si>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</si>
  <si>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</si>
  <si>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</si>
  <si>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</si>
  <si>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</si>
  <si>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</si>
  <si>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</si>
  <si>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</si>
  <si>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</si>
  <si>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</si>
  <si>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</si>
  <si>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</si>
  <si>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</si>
  <si>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</si>
  <si>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</si>
  <si>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</si>
  <si>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</si>
  <si>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</si>
  <si>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</si>
  <si>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</si>
  <si>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</si>
  <si>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</si>
  <si>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</si>
  <si>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</si>
  <si>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</si>
  <si>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</si>
  <si>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</si>
  <si>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</si>
  <si>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</si>
  <si>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</si>
  <si>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</si>
  <si>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</si>
  <si>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</si>
  <si>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</si>
  <si>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</si>
  <si>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</si>
  <si>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</si>
  <si>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</si>
  <si>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</si>
  <si>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</si>
  <si>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</si>
  <si>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</si>
  <si>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</si>
  <si>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</si>
  <si>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</si>
  <si>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</si>
  <si>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</si>
  <si>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</si>
  <si>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</si>
  <si>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</si>
  <si>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</si>
  <si>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</si>
  <si>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</si>
  <si>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</si>
  <si>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</si>
  <si>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</si>
  <si>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</si>
  <si>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</si>
  <si>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</si>
  <si>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</si>
  <si>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</si>
  <si>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</si>
  <si>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</si>
  <si>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</si>
  <si>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</si>
  <si>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</si>
  <si>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</si>
  <si>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</si>
  <si>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</si>
  <si>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</si>
  <si>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</si>
  <si>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</si>
  <si>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</si>
  <si>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</si>
  <si>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</si>
  <si>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</si>
  <si>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</si>
  <si>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</si>
  <si>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</si>
  <si>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</si>
  <si>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</si>
  <si>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</si>
  <si>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</si>
  <si>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</si>
  <si>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</si>
  <si>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</si>
  <si>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</si>
  <si>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</si>
  <si>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</si>
  <si>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</si>
  <si>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</si>
  <si>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</si>
  <si>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</si>
  <si>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</si>
  <si>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</si>
  <si>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</si>
  <si>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</si>
  <si>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</si>
  <si>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</si>
  <si>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</si>
  <si>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</si>
  <si>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</si>
  <si>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</si>
  <si>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</si>
  <si>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</si>
  <si>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</si>
  <si>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</si>
  <si>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</si>
  <si>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</si>
  <si>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</si>
  <si>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</si>
  <si>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</si>
  <si>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</si>
  <si>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</si>
  <si>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</si>
  <si>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</si>
  <si>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</si>
  <si>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</si>
  <si>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</si>
  <si>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</si>
  <si>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</si>
  <si>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</si>
  <si>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</si>
  <si>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</si>
  <si>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</si>
  <si>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</si>
  <si>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</si>
  <si>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</si>
  <si>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</si>
  <si>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</si>
  <si>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</si>
  <si>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</si>
  <si>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</si>
  <si>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</si>
  <si>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</si>
  <si>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</si>
  <si>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</si>
  <si>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</si>
  <si>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</si>
  <si>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</si>
  <si>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</si>
  <si>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</si>
  <si>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</si>
  <si>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</si>
  <si>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</si>
  <si>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</si>
  <si>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</si>
  <si>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</si>
  <si>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</si>
  <si>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</si>
  <si>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</si>
  <si>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</si>
  <si>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</si>
  <si>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</si>
  <si>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</si>
  <si>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</si>
  <si>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</si>
  <si>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</si>
  <si>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</si>
  <si>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</si>
  <si>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</si>
  <si>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</si>
  <si>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</si>
  <si>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</si>
  <si>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</si>
  <si>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</si>
  <si>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</si>
  <si>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</si>
  <si>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</si>
  <si>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</si>
  <si>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</si>
  <si>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</si>
  <si>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</si>
  <si>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</si>
  <si>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</si>
  <si>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</si>
  <si>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</si>
  <si>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</si>
  <si>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</si>
  <si>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</si>
  <si>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</si>
  <si>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</si>
  <si>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</si>
  <si>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</si>
  <si>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</si>
  <si>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</si>
  <si>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</si>
  <si>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</si>
  <si>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</si>
  <si>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</si>
  <si>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</si>
  <si>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</si>
  <si>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</si>
  <si>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</si>
  <si>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</si>
  <si>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</si>
  <si>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</si>
  <si>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</si>
  <si>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</si>
  <si>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</si>
  <si>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</si>
  <si>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</si>
  <si>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</si>
  <si>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</si>
  <si>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</si>
  <si>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</si>
  <si>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</si>
  <si>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</si>
  <si>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</si>
  <si>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</si>
  <si>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</si>
  <si>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</si>
  <si>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</si>
  <si>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</si>
  <si>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</si>
  <si>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</si>
  <si>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</si>
  <si>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</si>
  <si>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</si>
  <si>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</si>
  <si>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</si>
  <si>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</si>
  <si>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</si>
  <si>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</si>
  <si>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</si>
  <si>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</si>
  <si>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</si>
  <si>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</si>
  <si>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</si>
  <si>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</si>
  <si>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</si>
  <si>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</si>
  <si>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</si>
  <si>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</si>
  <si>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</si>
  <si>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</si>
  <si>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</si>
  <si>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</si>
  <si>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</si>
  <si>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</si>
  <si>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</si>
  <si>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</si>
  <si>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</si>
  <si>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</si>
  <si>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</si>
  <si>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</si>
  <si>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</si>
  <si>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</si>
  <si>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</si>
  <si>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</si>
  <si>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</si>
  <si>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</si>
  <si>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</si>
  <si>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</si>
  <si>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</si>
  <si>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</si>
  <si>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</si>
  <si>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</si>
  <si>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</si>
  <si>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</si>
  <si>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</si>
  <si>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</si>
  <si>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</si>
  <si>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</si>
  <si>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</si>
  <si>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</si>
  <si>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</si>
  <si>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</si>
  <si>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</si>
  <si>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</si>
  <si>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</si>
  <si>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</si>
  <si>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</si>
  <si>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</si>
  <si>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</si>
  <si>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</si>
  <si>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</si>
  <si>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</si>
  <si>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</si>
  <si>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</si>
  <si>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</si>
  <si>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</si>
  <si>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</si>
  <si>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</si>
  <si>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</si>
  <si>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</si>
  <si>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</si>
  <si>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</si>
  <si>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</si>
  <si>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</si>
  <si>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</si>
  <si>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</si>
  <si>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</si>
  <si>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</si>
  <si>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</si>
  <si>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</si>
  <si>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</si>
  <si>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</si>
  <si>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</si>
  <si>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</si>
  <si>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</si>
  <si>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</si>
  <si>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</si>
  <si>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</si>
  <si>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</si>
  <si>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</si>
  <si>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</si>
  <si>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</si>
  <si>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</si>
  <si>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</si>
  <si>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</si>
  <si>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</si>
  <si>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</si>
  <si>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</si>
  <si>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</si>
  <si>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</si>
  <si>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</si>
  <si>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</si>
  <si>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</si>
  <si>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</si>
  <si>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</si>
  <si>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</si>
  <si>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</si>
  <si>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</si>
  <si>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</si>
  <si>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</si>
  <si>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</si>
  <si>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</si>
  <si>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</si>
  <si>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</si>
  <si>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</si>
  <si>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</si>
  <si>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</si>
  <si>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</si>
  <si>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</si>
  <si>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</si>
  <si>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</si>
  <si>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</si>
  <si>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</si>
  <si>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</si>
  <si>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</si>
  <si>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</si>
  <si>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</si>
  <si>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</si>
  <si>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</si>
  <si>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</si>
  <si>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</si>
  <si>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</si>
  <si>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</si>
  <si>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</si>
  <si>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</si>
  <si>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</si>
  <si>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</si>
  <si>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</si>
  <si>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</si>
  <si>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</si>
  <si>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</si>
  <si>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</si>
  <si>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</si>
  <si>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</si>
  <si>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</si>
  <si>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</si>
  <si>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</si>
  <si>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</si>
  <si>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</si>
  <si>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</si>
  <si>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</si>
  <si>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</si>
  <si>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</si>
  <si>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</si>
  <si>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</si>
  <si>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</si>
  <si>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</si>
  <si>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</si>
  <si>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</si>
  <si>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</si>
  <si>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</si>
  <si>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</si>
  <si>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</si>
  <si>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</si>
  <si>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</si>
  <si>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</si>
  <si>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</si>
  <si>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</si>
  <si>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</si>
  <si>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</si>
  <si>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</si>
  <si>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</si>
  <si>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</si>
  <si>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</si>
  <si>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</si>
  <si>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</si>
  <si>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</si>
  <si>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</si>
  <si>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</si>
  <si>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</si>
  <si>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</si>
  <si>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</si>
  <si>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</si>
  <si>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</si>
  <si>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</si>
  <si>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</si>
  <si>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</si>
  <si>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</si>
  <si>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</si>
  <si>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</si>
  <si>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</si>
  <si>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</si>
  <si>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</si>
  <si>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</si>
  <si>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</si>
  <si>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</si>
  <si>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</si>
  <si>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</si>
  <si>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</si>
  <si>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</si>
  <si>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</si>
  <si>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</si>
  <si>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</si>
  <si>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</si>
  <si>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</si>
  <si>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</si>
  <si>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</si>
  <si>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</si>
  <si>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</si>
  <si>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</si>
  <si>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</si>
  <si>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</si>
  <si>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</si>
  <si>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</si>
  <si>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</si>
  <si>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</si>
  <si>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</si>
  <si>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</si>
  <si>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</si>
  <si>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</si>
  <si>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</si>
  <si>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</si>
  <si>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</si>
  <si>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</si>
  <si>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</si>
  <si>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</si>
  <si>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</si>
  <si>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</si>
  <si>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</si>
  <si>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</si>
  <si>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</si>
  <si>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</si>
  <si>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</si>
  <si>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</si>
  <si>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</si>
  <si>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</si>
  <si>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</si>
  <si>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</si>
  <si>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</si>
  <si>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</si>
  <si>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</si>
  <si>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</si>
  <si>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</si>
  <si>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</si>
  <si>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</si>
  <si>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</si>
  <si>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</si>
  <si>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</si>
  <si>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</si>
  <si>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</si>
  <si>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</si>
  <si>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</si>
  <si>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</si>
  <si>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</si>
  <si>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</si>
  <si>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</si>
  <si>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</si>
  <si>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</si>
  <si>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</si>
  <si>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</si>
  <si>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</si>
  <si>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</si>
  <si>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</si>
  <si>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</si>
  <si>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</si>
  <si>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</si>
  <si>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</si>
  <si>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</si>
  <si>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</si>
  <si>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</si>
  <si>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</si>
  <si>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</si>
  <si>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</si>
  <si>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</si>
  <si>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</si>
  <si>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</si>
  <si>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</si>
  <si>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</si>
  <si>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</si>
  <si>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</si>
  <si>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</si>
  <si>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</si>
  <si>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</si>
  <si>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</si>
  <si>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</si>
  <si>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</si>
  <si>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</si>
  <si>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</si>
  <si>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</si>
  <si>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</si>
  <si>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</si>
  <si>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</si>
  <si>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</si>
  <si>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</si>
  <si>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</si>
  <si>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</si>
  <si>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</si>
  <si>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</si>
  <si>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</si>
  <si>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</si>
  <si>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</si>
  <si>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</si>
  <si>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</si>
  <si>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</si>
  <si>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</si>
  <si>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</si>
  <si>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</si>
  <si>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</si>
  <si>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</si>
  <si>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</si>
  <si>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</si>
  <si>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</si>
  <si>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</si>
  <si>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</si>
  <si>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</si>
  <si>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</si>
  <si>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</si>
  <si>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</si>
  <si>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</si>
  <si>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</si>
  <si>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</si>
  <si>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</si>
  <si>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</si>
  <si>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</si>
  <si>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</si>
  <si>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</si>
  <si>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</si>
  <si>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</si>
  <si>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</si>
  <si>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</si>
  <si>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</si>
  <si>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</si>
  <si>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</si>
  <si>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</si>
  <si>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</si>
  <si>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</si>
  <si>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</si>
  <si>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</si>
  <si>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</si>
  <si>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</si>
  <si>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</si>
  <si>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</si>
  <si>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</si>
  <si>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</si>
  <si>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</si>
  <si>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</si>
  <si>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</si>
  <si>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</si>
  <si>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</si>
  <si>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</si>
  <si>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</si>
  <si>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</si>
  <si>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</si>
  <si>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</si>
  <si>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</si>
  <si>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</si>
  <si>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</si>
  <si>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</si>
  <si>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</si>
  <si>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</si>
  <si>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</si>
  <si>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</si>
  <si>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</si>
  <si>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</si>
  <si>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</si>
  <si>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</si>
  <si>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</si>
  <si>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</si>
  <si>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</si>
  <si>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</si>
  <si>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</si>
  <si>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</si>
  <si>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</si>
  <si>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</si>
  <si>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</si>
  <si>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</si>
  <si>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</si>
  <si>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</si>
  <si>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</si>
  <si>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</si>
  <si>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</si>
  <si>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</si>
  <si>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</si>
  <si>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</si>
  <si>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</si>
  <si>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</si>
  <si>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</si>
  <si>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</si>
  <si>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</si>
  <si>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</si>
  <si>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</si>
  <si>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</si>
  <si>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</si>
  <si>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</si>
  <si>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</si>
  <si>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</si>
  <si>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</si>
  <si>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</si>
  <si>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</si>
  <si>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</si>
  <si>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</si>
  <si>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</si>
  <si>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</si>
  <si>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</si>
  <si>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</si>
  <si>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</si>
  <si>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</si>
  <si>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</si>
  <si>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</si>
  <si>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</si>
  <si>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</si>
  <si>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</si>
  <si>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</si>
  <si>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</si>
  <si>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</si>
  <si>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</si>
  <si>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</si>
  <si>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</si>
  <si>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</si>
  <si>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</si>
  <si>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</si>
  <si>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</si>
  <si>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</si>
  <si>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</si>
  <si>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</si>
  <si>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</si>
  <si>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</si>
  <si>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</si>
  <si>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</si>
  <si>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</si>
  <si>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</si>
  <si>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</si>
  <si>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</si>
  <si>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</si>
  <si>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</si>
  <si>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</si>
  <si>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</si>
  <si>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</si>
  <si>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</si>
  <si>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</si>
  <si>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</si>
  <si>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</si>
  <si>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</si>
  <si>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</si>
  <si>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</si>
  <si>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</si>
  <si>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</si>
  <si>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</si>
  <si>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</si>
  <si>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</si>
  <si>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</si>
  <si>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</si>
  <si>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</si>
  <si>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</si>
  <si>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</si>
  <si>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</si>
  <si>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</si>
  <si>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</si>
  <si>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</si>
  <si>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</si>
  <si>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</si>
  <si>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</si>
  <si>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</si>
  <si>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</si>
  <si>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</si>
  <si>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</si>
  <si>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</si>
  <si>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</si>
  <si>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</si>
  <si>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</si>
  <si>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</si>
  <si>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</si>
  <si>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</si>
  <si>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</si>
  <si>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</si>
  <si>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</si>
  <si>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</si>
  <si>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</si>
  <si>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</si>
  <si>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</si>
  <si>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</si>
  <si>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</si>
  <si>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</si>
  <si>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</si>
  <si>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</si>
  <si>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</si>
  <si>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</si>
  <si>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</si>
  <si>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</si>
  <si>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</si>
  <si>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</si>
  <si>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</si>
  <si>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</si>
  <si>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</si>
  <si>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</si>
  <si>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</si>
  <si>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</si>
  <si>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</si>
  <si>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</si>
  <si>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</si>
  <si>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</si>
  <si>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</si>
  <si>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</si>
  <si>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</si>
  <si>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</si>
  <si>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</si>
  <si>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</si>
  <si>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</si>
  <si>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</si>
  <si>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</si>
  <si>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</si>
  <si>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</si>
  <si>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</si>
  <si>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</si>
  <si>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</si>
  <si>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</si>
  <si>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</si>
  <si>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</si>
  <si>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</si>
  <si>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</si>
  <si>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</si>
  <si>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</si>
  <si>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</si>
  <si>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</si>
  <si>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</si>
  <si>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</si>
  <si>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</si>
  <si>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</si>
  <si>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</si>
  <si>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</si>
  <si>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</si>
  <si>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</si>
  <si>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</si>
  <si>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</si>
  <si>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</si>
  <si>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</si>
  <si>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</si>
  <si>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</si>
  <si>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</si>
  <si>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</si>
  <si>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</si>
  <si>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</si>
  <si>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</si>
  <si>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</si>
  <si>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</si>
  <si>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</si>
  <si>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</si>
  <si>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</si>
  <si>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</si>
  <si>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</si>
  <si>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</si>
  <si>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</si>
  <si>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</si>
  <si>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</si>
  <si>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</si>
  <si>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</si>
  <si>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</si>
  <si>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</si>
  <si>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</si>
  <si>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</si>
  <si>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</si>
  <si>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</si>
  <si>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</si>
  <si>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</si>
  <si>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</si>
  <si>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</si>
  <si>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</si>
  <si>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</si>
  <si>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</si>
  <si>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</si>
  <si>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</si>
  <si>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</si>
  <si>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</si>
  <si>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</si>
  <si>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</si>
  <si>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</si>
  <si>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</si>
  <si>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</si>
  <si>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</si>
  <si>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</si>
  <si>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</si>
  <si>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</si>
  <si>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</si>
  <si>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</si>
  <si>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</si>
  <si>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</si>
  <si>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</si>
  <si>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</si>
  <si>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</si>
  <si>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</si>
  <si>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</si>
  <si>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</si>
  <si>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</si>
  <si>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</si>
  <si>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</si>
  <si>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</si>
  <si>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</si>
  <si>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</si>
  <si>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</si>
  <si>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</si>
  <si>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</si>
  <si>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</si>
  <si>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</si>
  <si>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</si>
  <si>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</si>
  <si>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</si>
  <si>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</si>
  <si>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</si>
  <si>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</si>
  <si>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</si>
  <si>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</si>
  <si>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</si>
  <si>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</si>
  <si>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</si>
  <si>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</si>
  <si>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</si>
  <si>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</si>
  <si>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</si>
  <si>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</si>
  <si>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</si>
  <si>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</si>
  <si>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</si>
  <si>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</si>
  <si>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</si>
  <si>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</si>
  <si>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</si>
  <si>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</si>
  <si>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</si>
  <si>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</si>
  <si>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</si>
  <si>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</si>
  <si>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</si>
  <si>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</si>
  <si>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</si>
  <si>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</si>
  <si>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</si>
  <si>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</si>
  <si>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</si>
  <si>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</si>
  <si>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</si>
  <si>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</si>
  <si>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</si>
  <si>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</si>
  <si>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</si>
  <si>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</si>
  <si>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</si>
  <si>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</si>
  <si>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</si>
  <si>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</si>
  <si>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</si>
  <si>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</si>
  <si>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</si>
  <si>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</si>
  <si>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</si>
  <si>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</si>
  <si>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</si>
  <si>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</si>
  <si>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</si>
  <si>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</si>
  <si>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</si>
  <si>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</si>
  <si>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</si>
  <si>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</si>
  <si>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</si>
  <si>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</si>
  <si>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</si>
  <si>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</si>
  <si>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</si>
  <si>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</si>
  <si>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</si>
  <si>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</si>
  <si>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</si>
  <si>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</si>
  <si>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</si>
  <si>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</si>
  <si>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</si>
  <si>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</si>
  <si>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</si>
  <si>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</si>
  <si>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</si>
  <si>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</si>
  <si>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</si>
  <si>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</si>
  <si>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</si>
  <si>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</si>
  <si>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</si>
  <si>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</si>
  <si>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</si>
  <si>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</si>
  <si>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</si>
  <si>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</si>
  <si>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</si>
  <si>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</si>
  <si>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</si>
  <si>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</si>
  <si>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</si>
  <si>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</si>
  <si>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</si>
  <si>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</si>
  <si>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</si>
  <si>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</si>
  <si>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</si>
  <si>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</si>
  <si>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</si>
  <si>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</si>
  <si>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</si>
  <si>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</si>
  <si>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</si>
  <si>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</si>
  <si>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</si>
  <si>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</si>
  <si>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</si>
  <si>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</si>
  <si>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</si>
  <si>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</si>
  <si>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</si>
  <si>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</si>
  <si>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</si>
  <si>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</si>
  <si>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</si>
  <si>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</si>
  <si>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</si>
  <si>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</si>
  <si>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</si>
  <si>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</si>
  <si>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</si>
  <si>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</si>
  <si>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</si>
  <si>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</si>
  <si>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</si>
  <si>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</si>
  <si>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</si>
  <si>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</si>
  <si>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</si>
  <si>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</si>
  <si>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</si>
  <si>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</si>
  <si>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</si>
  <si>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</si>
  <si>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</si>
  <si>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</si>
  <si>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</si>
  <si>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</si>
  <si>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</si>
  <si>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</si>
  <si>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</si>
  <si>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</si>
  <si>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</si>
  <si>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</si>
  <si>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</si>
  <si>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</si>
  <si>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</si>
  <si>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</si>
  <si>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</si>
  <si>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</si>
  <si>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</si>
  <si>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</si>
  <si>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</si>
  <si>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</si>
  <si>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</si>
  <si>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</si>
  <si>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</si>
  <si>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</si>
  <si>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</si>
  <si>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</si>
  <si>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</si>
  <si>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</si>
  <si>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</si>
  <si>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</si>
  <si>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</si>
  <si>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</si>
  <si>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</si>
  <si>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</si>
  <si>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</si>
  <si>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</si>
  <si>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</si>
  <si>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</si>
  <si>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</si>
  <si>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</si>
  <si>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</si>
  <si>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</si>
  <si>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</si>
  <si>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</si>
  <si>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</si>
  <si>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</si>
  <si>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</si>
  <si>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</si>
  <si>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</si>
  <si>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</si>
  <si>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</si>
  <si>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</si>
  <si>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</si>
  <si>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</si>
  <si>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</si>
  <si>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</si>
  <si>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</si>
  <si>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</si>
  <si>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</si>
  <si>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</si>
  <si>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</si>
  <si>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</si>
  <si>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</si>
  <si>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</si>
  <si>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</si>
  <si>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</si>
  <si>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</si>
  <si>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</si>
  <si>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</si>
  <si>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</si>
  <si>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</si>
  <si>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</si>
  <si>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</si>
  <si>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</si>
  <si>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</si>
  <si>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</si>
  <si>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</si>
  <si>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</si>
  <si>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</si>
  <si>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</si>
  <si>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</si>
  <si>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</si>
  <si>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</si>
  <si>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</si>
  <si>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</si>
  <si>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</si>
  <si>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</si>
  <si>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</si>
  <si>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</si>
  <si>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</si>
  <si>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</si>
  <si>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</si>
  <si>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</si>
  <si>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</si>
  <si>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</si>
  <si>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</si>
  <si>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</si>
  <si>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</si>
  <si>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</si>
  <si>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</si>
  <si>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</si>
  <si>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</si>
  <si>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</si>
  <si>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</si>
  <si>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</si>
  <si>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</si>
  <si>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</si>
  <si>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</si>
  <si>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</si>
  <si>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</si>
  <si>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</si>
  <si>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</si>
  <si>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</si>
  <si>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</si>
  <si>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</si>
  <si>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</si>
  <si>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</si>
  <si>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</si>
  <si>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</si>
  <si>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</si>
  <si>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</si>
  <si>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</si>
  <si>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</si>
  <si>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</si>
  <si>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</si>
  <si>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</si>
  <si>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</si>
  <si>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</si>
  <si>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</si>
  <si>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</si>
  <si>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</si>
  <si>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</si>
  <si>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</si>
  <si>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</si>
  <si>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</si>
  <si>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</si>
  <si>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</si>
  <si>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</si>
  <si>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</si>
  <si>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</si>
  <si>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</si>
  <si>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</si>
  <si>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</si>
  <si>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</si>
  <si>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</si>
  <si>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</si>
  <si>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</si>
  <si>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</si>
  <si>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</si>
  <si>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</si>
  <si>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</si>
  <si>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</si>
  <si>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</si>
  <si>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</si>
  <si>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</si>
  <si>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</si>
  <si>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</si>
  <si>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</si>
  <si>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</si>
  <si>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</si>
  <si>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</si>
  <si>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</si>
  <si>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</si>
  <si>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</si>
  <si>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</si>
  <si>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</si>
  <si>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</si>
  <si>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</si>
  <si>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</si>
  <si>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</si>
  <si>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</si>
  <si>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</si>
  <si>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</si>
  <si>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</si>
  <si>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</si>
  <si>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</si>
  <si>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</si>
  <si>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</si>
  <si>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</si>
  <si>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</si>
  <si>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</si>
  <si>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</si>
  <si>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</si>
  <si>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</si>
  <si>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</si>
  <si>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</si>
  <si>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</si>
  <si>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</si>
  <si>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</si>
  <si>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</si>
  <si>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</si>
  <si>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</si>
  <si>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</si>
  <si>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</si>
  <si>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</si>
  <si>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</si>
  <si>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</si>
  <si>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</si>
  <si>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</si>
  <si>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</si>
  <si>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</si>
  <si>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</si>
  <si>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</si>
  <si>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</si>
  <si>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</si>
  <si>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</si>
  <si>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</si>
  <si>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</si>
  <si>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</si>
  <si>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</si>
  <si>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</si>
  <si>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</si>
  <si>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</si>
  <si>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</si>
  <si>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</si>
  <si>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</si>
  <si>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</si>
  <si>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</si>
  <si>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</si>
  <si>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</si>
  <si>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</si>
  <si>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</si>
  <si>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</si>
  <si>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</si>
  <si>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</si>
  <si>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</si>
  <si>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</si>
  <si>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</si>
  <si>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</si>
  <si>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</si>
  <si>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</si>
  <si>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</si>
  <si>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</si>
  <si>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</si>
  <si>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</si>
  <si>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</si>
  <si>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</si>
  <si>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</si>
  <si>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</si>
  <si>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</si>
  <si>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</si>
  <si>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</si>
  <si>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</si>
  <si>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</si>
  <si>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</si>
  <si>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</si>
  <si>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</si>
  <si>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</si>
  <si>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</si>
  <si>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</si>
  <si>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</si>
  <si>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</si>
  <si>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</si>
  <si>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</si>
  <si>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</si>
  <si>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</si>
  <si>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</si>
  <si>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</si>
  <si>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</si>
  <si>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</si>
  <si>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</si>
  <si>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</si>
  <si>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</si>
  <si>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</si>
  <si>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</si>
  <si>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</si>
  <si>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</si>
  <si>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</si>
  <si>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</si>
  <si>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</si>
  <si>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</si>
  <si>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</si>
  <si>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</si>
  <si>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</si>
  <si>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</si>
  <si>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</si>
  <si>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</si>
  <si>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</si>
  <si>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</si>
  <si>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</si>
  <si>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</si>
  <si>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</si>
  <si>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</si>
  <si>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</si>
  <si>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</si>
  <si>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</si>
  <si>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</si>
  <si>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</si>
  <si>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</si>
  <si>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</si>
  <si>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</si>
  <si>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</si>
  <si>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</si>
  <si>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</si>
  <si>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</si>
  <si>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</si>
  <si>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</si>
  <si>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</si>
  <si>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</si>
  <si>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</si>
  <si>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</si>
  <si>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</si>
  <si>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</si>
  <si>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</si>
  <si>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</si>
  <si>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</si>
  <si>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</si>
  <si>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</si>
  <si>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</si>
  <si>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</si>
  <si>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</si>
  <si>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</si>
  <si>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</si>
  <si>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</si>
  <si>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</si>
  <si>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</si>
  <si>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</si>
  <si>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</si>
  <si>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</si>
  <si>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</si>
  <si>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</si>
  <si>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</si>
  <si>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</si>
  <si>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</si>
  <si>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</si>
  <si>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</si>
  <si>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</si>
  <si>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</si>
  <si>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</si>
  <si>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</si>
  <si>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</si>
  <si>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</si>
  <si>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</si>
  <si>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</si>
  <si>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</si>
  <si>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</si>
  <si>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</si>
  <si>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</si>
  <si>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</si>
  <si>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</si>
  <si>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</si>
  <si>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</si>
  <si>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</si>
  <si>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</si>
  <si>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</si>
  <si>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</si>
  <si>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</si>
  <si>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</si>
  <si>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</si>
  <si>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</si>
  <si>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</si>
  <si>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</si>
  <si>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</si>
  <si>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</si>
  <si>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</si>
  <si>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</si>
  <si>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</si>
  <si>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</si>
  <si>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</si>
  <si>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</si>
  <si>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</si>
  <si>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</si>
  <si>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</si>
  <si>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</si>
  <si>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</si>
  <si>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</si>
  <si>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</si>
  <si>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</si>
  <si>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</si>
  <si>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</si>
  <si>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</si>
  <si>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</si>
  <si>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</si>
  <si>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</si>
  <si>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</si>
  <si>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</si>
  <si>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</si>
  <si>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</si>
  <si>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</si>
  <si>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</si>
  <si>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</si>
  <si>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</si>
  <si>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</si>
  <si>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</si>
  <si>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</si>
  <si>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</si>
  <si>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</si>
  <si>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</si>
  <si>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</si>
  <si>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</si>
  <si>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</si>
  <si>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</si>
  <si>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</si>
  <si>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</si>
  <si>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</si>
  <si>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</si>
  <si>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</si>
  <si>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</si>
  <si>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</si>
  <si>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</si>
  <si>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</si>
  <si>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</si>
  <si>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</si>
  <si>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</si>
  <si>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</si>
  <si>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</si>
  <si>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</si>
  <si>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</si>
  <si>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</si>
  <si>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</si>
  <si>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</si>
  <si>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</si>
  <si>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</si>
  <si>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</si>
  <si>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</si>
  <si>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</si>
  <si>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</si>
  <si>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</si>
  <si>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</si>
  <si>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</si>
  <si>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</si>
  <si>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</si>
  <si>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</si>
  <si>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</si>
  <si>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</si>
  <si>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</si>
  <si>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</si>
  <si>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</si>
  <si>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</si>
  <si>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</si>
  <si>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</si>
  <si>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</si>
  <si>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</si>
  <si>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</si>
  <si>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</si>
  <si>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</si>
  <si>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</si>
  <si>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</si>
  <si>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</si>
  <si>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</si>
  <si>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</si>
  <si>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</si>
  <si>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</si>
  <si>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</si>
  <si>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</si>
  <si>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</si>
  <si>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</si>
  <si>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</si>
  <si>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</si>
  <si>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</si>
  <si>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</si>
  <si>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</si>
  <si>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</si>
  <si>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</si>
  <si>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</si>
  <si>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</si>
  <si>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</si>
  <si>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</si>
  <si>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</si>
  <si>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</si>
  <si>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</si>
  <si>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</si>
  <si>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</si>
  <si>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</si>
  <si>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</si>
  <si>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</si>
  <si>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</si>
  <si>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</si>
  <si>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</si>
  <si>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</si>
  <si>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</si>
  <si>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</si>
  <si>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</si>
  <si>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</si>
  <si>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</si>
  <si>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</si>
  <si>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</si>
  <si>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</si>
  <si>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</si>
  <si>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</si>
  <si>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</si>
  <si>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</si>
  <si>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</si>
  <si>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</si>
  <si>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</si>
  <si>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</si>
  <si>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</si>
  <si>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</si>
  <si>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</si>
  <si>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</si>
  <si>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</si>
  <si>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</si>
  <si>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</si>
  <si>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</si>
  <si>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</si>
  <si>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</si>
  <si>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</si>
  <si>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</si>
  <si>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</si>
  <si>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</si>
  <si>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</si>
  <si>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</si>
  <si>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</si>
  <si>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</si>
  <si>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</si>
  <si>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</si>
  <si>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</si>
  <si>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</si>
  <si>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</si>
  <si>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</si>
  <si>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</si>
  <si>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</si>
  <si>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</si>
  <si>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</si>
  <si>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</si>
  <si>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</si>
  <si>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</si>
  <si>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</si>
  <si>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</si>
  <si>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</si>
  <si>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</si>
  <si>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</si>
  <si>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</si>
  <si>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</si>
  <si>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</si>
  <si>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</si>
  <si>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</si>
  <si>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</si>
  <si>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</si>
  <si>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</si>
  <si>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</si>
  <si>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</si>
  <si>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</si>
  <si>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</si>
  <si>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</si>
  <si>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</si>
  <si>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</si>
  <si>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</si>
  <si>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</si>
  <si>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</si>
  <si>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</si>
  <si>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</si>
  <si>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</si>
  <si>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</si>
  <si>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</si>
  <si>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</si>
  <si>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</si>
  <si>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</si>
  <si>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</si>
  <si>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</si>
  <si>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</si>
  <si>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</si>
  <si>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</si>
  <si>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</si>
  <si>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</si>
  <si>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</si>
  <si>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</si>
  <si>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</si>
  <si>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</si>
  <si>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</si>
  <si>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</si>
  <si>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</si>
  <si>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</si>
  <si>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</si>
  <si>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</si>
  <si>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</si>
  <si>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</si>
  <si>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</si>
  <si>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</si>
  <si>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</si>
  <si>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</si>
  <si>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</si>
  <si>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</si>
  <si>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</si>
  <si>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</si>
  <si>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</si>
  <si>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</si>
  <si>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</si>
  <si>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</si>
  <si>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</si>
  <si>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</si>
  <si>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</si>
  <si>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</si>
  <si>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</si>
  <si>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</si>
  <si>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</si>
  <si>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</si>
  <si>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</si>
  <si>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</si>
  <si>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</si>
  <si>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</si>
  <si>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</si>
  <si>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</si>
  <si>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</si>
  <si>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</si>
  <si>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</si>
  <si>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</si>
  <si>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</si>
  <si>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</si>
  <si>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</si>
  <si>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</si>
  <si>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</si>
  <si>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</si>
  <si>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</si>
  <si>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</si>
  <si>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</si>
  <si>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</si>
  <si>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</si>
  <si>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</si>
  <si>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</si>
  <si>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</si>
  <si>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</si>
  <si>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</si>
  <si>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</si>
  <si>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</si>
  <si>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</si>
  <si>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</si>
  <si>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</si>
  <si>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</si>
  <si>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</si>
  <si>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</si>
  <si>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</si>
  <si>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</si>
  <si>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</si>
  <si>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</si>
  <si>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</si>
  <si>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</si>
  <si>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</si>
  <si>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</si>
  <si>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</si>
  <si>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</si>
  <si>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</si>
  <si>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</si>
  <si>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</si>
  <si>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</si>
  <si>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</si>
  <si>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</si>
  <si>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</si>
  <si>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</si>
  <si>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</si>
  <si>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</si>
  <si>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</si>
  <si>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</si>
  <si>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</si>
  <si>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</si>
  <si>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</si>
  <si>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</si>
  <si>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</si>
  <si>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</si>
  <si>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</si>
  <si>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</si>
  <si>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</si>
  <si>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</si>
  <si>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</si>
  <si>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</si>
  <si>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</si>
  <si>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</si>
  <si>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</si>
  <si>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</si>
  <si>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</si>
  <si>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</si>
  <si>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</si>
  <si>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</si>
  <si>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</si>
  <si>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</si>
  <si>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</si>
  <si>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</si>
  <si>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</si>
  <si>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</si>
  <si>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</si>
  <si>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</si>
  <si>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</si>
  <si>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</si>
  <si>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</si>
  <si>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</si>
  <si>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</si>
  <si>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</si>
  <si>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</si>
  <si>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</si>
  <si>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</si>
  <si>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</si>
  <si>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</si>
  <si>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</si>
  <si>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</si>
  <si>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</si>
  <si>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</si>
  <si>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</si>
  <si>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</si>
  <si>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</si>
  <si>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</si>
  <si>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</si>
  <si>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</si>
  <si>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</si>
  <si>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</si>
  <si>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</si>
  <si>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</si>
  <si>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</si>
  <si>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</si>
  <si>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</si>
  <si>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</si>
  <si>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</si>
  <si>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</si>
  <si>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</si>
  <si>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</si>
  <si>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</si>
  <si>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</si>
  <si>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</si>
  <si>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</si>
  <si>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</si>
  <si>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</si>
  <si>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</si>
  <si>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</si>
  <si>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</si>
  <si>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</si>
  <si>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</si>
  <si>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</si>
  <si>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</si>
  <si>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</si>
  <si>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</si>
  <si>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</si>
  <si>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</si>
  <si>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</si>
  <si>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</si>
  <si>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</si>
  <si>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</si>
  <si>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</si>
  <si>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</si>
  <si>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</si>
  <si>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</si>
  <si>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</si>
  <si>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</si>
  <si>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</si>
  <si>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</si>
  <si>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</si>
  <si>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</si>
  <si>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</si>
  <si>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</si>
  <si>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</si>
  <si>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</si>
  <si>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</si>
  <si>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</si>
  <si>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</si>
  <si>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</si>
  <si>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</si>
  <si>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</si>
  <si>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</si>
  <si>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</si>
  <si>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</si>
  <si>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</si>
  <si>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</si>
  <si>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</si>
  <si>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</si>
  <si>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</si>
  <si>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</si>
  <si>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</si>
  <si>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</si>
  <si>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</si>
  <si>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</si>
  <si>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</si>
  <si>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</si>
  <si>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</si>
  <si>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</si>
  <si>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</si>
  <si>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</si>
  <si>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</si>
  <si>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</si>
  <si>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</si>
  <si>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</si>
  <si>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</si>
  <si>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</si>
  <si>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</si>
  <si>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</si>
  <si>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</si>
  <si>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</si>
  <si>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</si>
  <si>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</si>
  <si>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</si>
  <si>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</si>
  <si>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</si>
  <si>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</si>
  <si>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</si>
  <si>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</si>
  <si>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</si>
  <si>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</si>
  <si>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</si>
  <si>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</si>
  <si>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</si>
  <si>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</si>
  <si>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</si>
  <si>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</si>
  <si>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</si>
  <si>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</si>
  <si>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</si>
  <si>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</si>
  <si>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</si>
  <si>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</si>
  <si>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</si>
  <si>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</si>
  <si>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</si>
  <si>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</si>
  <si>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</si>
  <si>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</si>
  <si>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</si>
  <si>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</si>
  <si>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</si>
  <si>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</si>
  <si>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</si>
  <si>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</si>
  <si>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</si>
  <si>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</si>
  <si>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</si>
  <si>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</si>
  <si>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</si>
  <si>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</si>
  <si>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</si>
  <si>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</si>
  <si>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</si>
  <si>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</si>
  <si>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</si>
  <si>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</si>
  <si>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</si>
  <si>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</si>
  <si>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</si>
  <si>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</si>
  <si>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</si>
  <si>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</si>
  <si>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</si>
  <si>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</si>
  <si>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</si>
  <si>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</si>
  <si>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</si>
  <si>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</si>
  <si>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</si>
  <si>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</si>
  <si>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</si>
  <si>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</si>
  <si>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</si>
  <si>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</si>
  <si>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</si>
  <si>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</si>
  <si>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</si>
  <si>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</si>
  <si>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</si>
  <si>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</si>
  <si>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</si>
  <si>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</si>
  <si>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</si>
  <si>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</si>
  <si>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</si>
  <si>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</si>
  <si>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</si>
  <si>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</si>
  <si>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</si>
  <si>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</si>
  <si>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</si>
  <si>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</si>
  <si>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</si>
  <si>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</si>
  <si>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</si>
  <si>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</si>
  <si>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</si>
  <si>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</si>
  <si>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</si>
  <si>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</si>
  <si>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</si>
  <si>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</si>
  <si>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</si>
  <si>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</si>
  <si>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</si>
  <si>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</si>
  <si>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</si>
  <si>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</si>
  <si>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</si>
  <si>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</si>
  <si>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</si>
  <si>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</si>
  <si>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</si>
  <si>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</si>
  <si>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</si>
  <si>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</si>
  <si>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</si>
  <si>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</si>
  <si>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</si>
  <si>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</si>
  <si>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</si>
  <si>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</si>
  <si>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</si>
  <si>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</si>
  <si>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</si>
  <si>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</si>
  <si>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</si>
  <si>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</si>
  <si>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</si>
  <si>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</si>
  <si>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</si>
  <si>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</si>
  <si>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</si>
  <si>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</si>
  <si>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</si>
  <si>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</si>
  <si>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</si>
  <si>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</si>
  <si>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</si>
  <si>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</si>
  <si>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</si>
  <si>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</si>
  <si>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</si>
  <si>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</si>
  <si>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</si>
  <si>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</si>
  <si>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</si>
  <si>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</si>
  <si>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</si>
  <si>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</si>
  <si>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</si>
  <si>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</si>
  <si>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</si>
  <si>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</si>
  <si>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</si>
  <si>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</si>
  <si>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</si>
  <si>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</si>
  <si>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</si>
  <si>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</si>
  <si>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</si>
  <si>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</si>
  <si>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</si>
  <si>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</si>
  <si>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</si>
  <si>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</si>
  <si>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</si>
  <si>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</si>
  <si>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</si>
  <si>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</si>
  <si>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</si>
  <si>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</si>
  <si>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</si>
  <si>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</si>
  <si>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</si>
  <si>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</si>
  <si>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</si>
  <si>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</si>
  <si>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</si>
  <si>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</si>
  <si>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</si>
  <si>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</si>
  <si>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</si>
  <si>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</si>
  <si>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</si>
  <si>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</si>
  <si>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</si>
  <si>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</si>
  <si>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</si>
  <si>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</si>
  <si>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</si>
  <si>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</si>
  <si>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</si>
  <si>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</si>
  <si>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</si>
  <si>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</si>
  <si>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</si>
  <si>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</si>
  <si>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</si>
  <si>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</si>
  <si>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</si>
  <si>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</si>
  <si>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</si>
  <si>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</si>
  <si>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</si>
  <si>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</si>
  <si>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</si>
  <si>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</si>
  <si>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</si>
  <si>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</si>
  <si>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</si>
  <si>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</si>
  <si>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</si>
  <si>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</si>
  <si>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</si>
  <si>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</si>
  <si>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</si>
  <si>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</si>
  <si>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</si>
  <si>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</si>
  <si>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</si>
  <si>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</si>
  <si>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</si>
  <si>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</si>
  <si>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</si>
  <si>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</si>
  <si>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</si>
  <si>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</si>
  <si>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</si>
  <si>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</si>
  <si>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</si>
  <si>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</si>
  <si>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</si>
  <si>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</si>
  <si>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</si>
  <si>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</si>
  <si>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</si>
  <si>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</si>
  <si>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</si>
  <si>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</si>
  <si>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</si>
  <si>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</si>
  <si>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</si>
  <si>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</si>
  <si>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</si>
  <si>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</si>
  <si>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</si>
  <si>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</si>
  <si>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</si>
  <si>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</si>
  <si>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</si>
  <si>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</si>
  <si>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</si>
  <si>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</si>
  <si>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</si>
  <si>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</si>
  <si>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</si>
  <si>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</si>
  <si>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</si>
  <si>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</si>
  <si>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</si>
  <si>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</si>
  <si>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</si>
  <si>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</si>
  <si>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</si>
  <si>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</si>
  <si>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</si>
  <si>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</si>
  <si>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</si>
  <si>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</si>
  <si>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</si>
  <si>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</si>
  <si>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</si>
  <si>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</si>
  <si>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</si>
  <si>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</si>
  <si>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</si>
  <si>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</si>
  <si>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</si>
  <si>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</si>
  <si>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</si>
  <si>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</si>
  <si>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</si>
  <si>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</si>
  <si>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</si>
  <si>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</si>
  <si>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</si>
  <si>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</si>
  <si>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</si>
  <si>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</si>
  <si>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</si>
  <si>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</si>
  <si>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</si>
  <si>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</si>
  <si>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</si>
  <si>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</si>
  <si>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</si>
  <si>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</si>
  <si>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</si>
  <si>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</si>
  <si>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</si>
  <si>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</si>
  <si>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</si>
  <si>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</si>
  <si>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</si>
  <si>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</si>
  <si>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</si>
  <si>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</si>
  <si>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</si>
  <si>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</si>
  <si>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</si>
  <si>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</si>
  <si>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</si>
  <si>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</si>
  <si>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</si>
  <si>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</si>
  <si>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</si>
  <si>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</si>
  <si>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</si>
  <si>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</si>
  <si>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</si>
  <si>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</si>
  <si>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</si>
  <si>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</si>
  <si>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</si>
  <si>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</si>
  <si>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</si>
  <si>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</si>
  <si>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</si>
  <si>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</si>
  <si>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</si>
  <si>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</si>
  <si>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</si>
  <si>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</si>
  <si>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</si>
  <si>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</si>
  <si>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</si>
  <si>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</si>
  <si>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</si>
  <si>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</si>
  <si>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</si>
  <si>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</si>
  <si>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</si>
  <si>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</si>
  <si>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</si>
  <si>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</si>
  <si>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</si>
  <si>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</si>
  <si>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</si>
  <si>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</si>
  <si>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</si>
  <si>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</si>
  <si>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</si>
  <si>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</si>
  <si>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</si>
  <si>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</si>
  <si>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</si>
  <si>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</si>
  <si>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</si>
  <si>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</si>
  <si>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</si>
  <si>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</si>
  <si>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</si>
  <si>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</si>
  <si>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</si>
  <si>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</si>
  <si>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</si>
  <si>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</si>
  <si>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</si>
  <si>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</si>
  <si>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</si>
  <si>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</si>
  <si>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</si>
  <si>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</si>
  <si>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</si>
  <si>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</si>
  <si>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</si>
  <si>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</si>
  <si>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</si>
  <si>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</si>
  <si>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</si>
  <si>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</si>
  <si>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</si>
  <si>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</si>
  <si>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</si>
  <si>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</si>
  <si>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</si>
  <si>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</si>
  <si>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</si>
  <si>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</si>
  <si>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</si>
  <si>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</si>
  <si>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</si>
  <si>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</si>
  <si>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</si>
  <si>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</si>
  <si>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</si>
  <si>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</si>
  <si>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</si>
  <si>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</si>
  <si>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</si>
  <si>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</si>
  <si>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</si>
  <si>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</si>
  <si>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</si>
  <si>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</si>
  <si>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</si>
  <si>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</si>
  <si>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</si>
  <si>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</si>
  <si>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</si>
  <si>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</si>
  <si>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</si>
  <si>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</si>
  <si>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</si>
  <si>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</si>
  <si>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</si>
  <si>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</si>
  <si>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</si>
  <si>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</si>
  <si>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</si>
  <si>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</si>
  <si>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</si>
  <si>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</si>
  <si>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</si>
  <si>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</si>
  <si>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</si>
  <si>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</si>
  <si>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</si>
  <si>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</si>
  <si>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</si>
  <si>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</si>
  <si>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</si>
  <si>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</si>
  <si>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</si>
  <si>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</si>
  <si>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</si>
  <si>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</si>
  <si>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</si>
  <si>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</si>
  <si>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</si>
  <si>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</si>
  <si>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</si>
  <si>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</si>
  <si>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</si>
  <si>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</si>
  <si>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</si>
  <si>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</si>
  <si>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</si>
  <si>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</si>
  <si>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</si>
  <si>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</si>
  <si>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</si>
  <si>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</si>
  <si>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</si>
  <si>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</si>
  <si>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</si>
  <si>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</si>
  <si>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</si>
  <si>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</si>
  <si>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</si>
  <si>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</si>
  <si>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</si>
  <si>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</si>
  <si>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</si>
  <si>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</si>
  <si>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</si>
  <si>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</si>
  <si>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</si>
  <si>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</si>
  <si>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</si>
  <si>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</si>
  <si>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</si>
  <si>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</si>
  <si>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</si>
  <si>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</si>
  <si>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</si>
  <si>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</si>
  <si>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</si>
  <si>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</si>
  <si>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</si>
  <si>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</si>
  <si>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</si>
  <si>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</si>
  <si>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</si>
  <si>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</si>
  <si>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</si>
  <si>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</si>
  <si>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</si>
  <si>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</si>
  <si>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</si>
  <si>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</si>
  <si>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</si>
  <si>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</si>
  <si>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</si>
  <si>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</si>
  <si>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</si>
  <si>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</si>
  <si>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</si>
  <si>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</si>
  <si>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</si>
  <si>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</si>
  <si>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</si>
  <si>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</si>
  <si>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</si>
  <si>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</si>
  <si>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</si>
  <si>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</si>
  <si>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</si>
  <si>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</si>
  <si>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</si>
  <si>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</si>
  <si>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</si>
  <si>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</si>
  <si>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</si>
  <si>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</si>
  <si>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</si>
  <si>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</si>
  <si>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</si>
  <si>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</si>
  <si>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</si>
  <si>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</si>
  <si>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</si>
  <si>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</si>
  <si>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</si>
  <si>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</si>
  <si>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</si>
  <si>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</si>
  <si>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</si>
  <si>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</si>
  <si>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</si>
  <si>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</si>
  <si>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</si>
  <si>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</si>
  <si>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</si>
  <si>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</si>
  <si>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</si>
  <si>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</si>
  <si>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</si>
  <si>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</si>
  <si>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</si>
  <si>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</si>
  <si>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</si>
  <si>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</si>
  <si>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</si>
  <si>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</si>
  <si>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</si>
  <si>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</si>
  <si>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</si>
  <si>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</si>
  <si>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</si>
  <si>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</si>
  <si>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</si>
  <si>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</si>
  <si>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</si>
  <si>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</si>
  <si>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</si>
  <si>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</si>
  <si>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</si>
  <si>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</si>
  <si>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</si>
  <si>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</si>
  <si>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</si>
  <si>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</si>
  <si>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</si>
  <si>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</si>
  <si>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</si>
  <si>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</si>
  <si>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</si>
  <si>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</si>
  <si>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</si>
  <si>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</si>
  <si>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</si>
  <si>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</si>
  <si>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</si>
  <si>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</si>
  <si>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</si>
  <si>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</si>
  <si>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</si>
  <si>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</si>
  <si>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</si>
  <si>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</si>
  <si>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</si>
  <si>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</si>
  <si>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</si>
  <si>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</si>
  <si>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</si>
  <si>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</si>
  <si>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</si>
  <si>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</si>
  <si>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</si>
  <si>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</si>
  <si>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</si>
  <si>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</si>
  <si>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</si>
  <si>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</si>
  <si>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</si>
  <si>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</si>
  <si>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</si>
  <si>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</si>
  <si>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</si>
  <si>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</si>
  <si>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</si>
  <si>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</si>
  <si>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</si>
  <si>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</si>
  <si>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</si>
  <si>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</si>
  <si>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</si>
  <si>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</si>
  <si>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</si>
  <si>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</si>
  <si>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</si>
  <si>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</si>
  <si>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</si>
  <si>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</si>
  <si>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</si>
  <si>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</si>
  <si>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</si>
  <si>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</si>
  <si>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</si>
  <si>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</si>
  <si>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</si>
  <si>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</si>
  <si>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</si>
  <si>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</si>
  <si>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</si>
  <si>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</si>
  <si>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</si>
  <si>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</si>
  <si>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</si>
  <si>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</si>
  <si>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</si>
  <si>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</si>
  <si>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</si>
  <si>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</si>
  <si>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</si>
  <si>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</si>
  <si>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</si>
  <si>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</si>
  <si>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</si>
  <si>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</si>
  <si>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</si>
  <si>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</si>
  <si>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</si>
  <si>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</si>
  <si>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</si>
  <si>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</si>
  <si>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</si>
  <si>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</si>
  <si>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</si>
  <si>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</si>
  <si>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</si>
  <si>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</si>
  <si>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</si>
  <si>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</si>
  <si>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</si>
  <si>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</si>
  <si>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</si>
  <si>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</si>
  <si>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</si>
  <si>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</si>
  <si>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</si>
  <si>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</si>
  <si>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</si>
  <si>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</si>
  <si>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</si>
  <si>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</si>
  <si>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</si>
  <si>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</si>
  <si>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</si>
  <si>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</si>
  <si>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</si>
  <si>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</si>
  <si>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</si>
  <si>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</si>
  <si>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</si>
  <si>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</si>
  <si>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</si>
  <si>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</si>
  <si>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</si>
  <si>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</si>
  <si>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</si>
  <si>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</si>
  <si>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</si>
  <si>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</si>
  <si>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</si>
  <si>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</si>
  <si>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</si>
  <si>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</si>
  <si>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</si>
  <si>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</si>
  <si>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</si>
  <si>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</si>
  <si>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</si>
  <si>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</si>
  <si>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</si>
  <si>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</si>
  <si>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</si>
  <si>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</si>
  <si>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</si>
  <si>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</si>
  <si>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</si>
  <si>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</si>
  <si>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</si>
  <si>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</si>
  <si>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</si>
  <si>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</si>
  <si>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</si>
  <si>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</si>
  <si>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</si>
  <si>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</si>
  <si>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</si>
  <si>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</si>
  <si>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</si>
  <si>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</si>
  <si>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</si>
  <si>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</si>
  <si>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</si>
  <si>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</si>
  <si>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</si>
  <si>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</si>
  <si>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</si>
  <si>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</si>
  <si>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</si>
  <si>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</si>
  <si>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</si>
  <si>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</si>
  <si>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</si>
  <si>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</si>
  <si>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</si>
  <si>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</si>
  <si>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</si>
  <si>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</si>
  <si>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</si>
  <si>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</si>
  <si>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</si>
  <si>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</si>
  <si>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</si>
  <si>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</si>
  <si>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</si>
  <si>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</si>
  <si>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</si>
  <si>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</si>
  <si>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</si>
  <si>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</si>
  <si>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</si>
  <si>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</si>
  <si>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</si>
  <si>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</si>
  <si>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</si>
  <si>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</si>
  <si>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</si>
  <si>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</si>
  <si>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</si>
  <si>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</si>
  <si>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</si>
  <si>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</si>
  <si>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</si>
  <si>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</si>
  <si>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</si>
  <si>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</si>
  <si>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</si>
  <si>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</si>
  <si>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</si>
  <si>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</si>
  <si>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</si>
  <si>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</si>
  <si>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</si>
  <si>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</si>
  <si>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</si>
  <si>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</si>
  <si>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</si>
  <si>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</si>
  <si>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</si>
  <si>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</si>
  <si>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</si>
  <si>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</si>
  <si>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</si>
  <si>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</si>
  <si>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</si>
  <si>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</si>
  <si>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</si>
  <si>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</si>
  <si>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</si>
  <si>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</si>
  <si>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</si>
  <si>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</si>
  <si>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</si>
  <si>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</si>
  <si>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</si>
  <si>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</si>
  <si>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</si>
  <si>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</si>
  <si>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</si>
  <si>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</si>
  <si>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</si>
  <si>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</si>
  <si>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</si>
  <si>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</si>
  <si>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</si>
  <si>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</si>
  <si>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</si>
  <si>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</si>
  <si>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</si>
  <si>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</si>
  <si>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</si>
  <si>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</si>
  <si>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</si>
  <si>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</si>
  <si>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</si>
  <si>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</si>
  <si>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</si>
  <si>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</si>
  <si>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</si>
  <si>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</si>
  <si>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</si>
  <si>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</si>
  <si>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</si>
  <si>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</si>
  <si>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</si>
  <si>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</si>
  <si>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</si>
  <si>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</si>
  <si>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</si>
  <si>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</si>
  <si>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</si>
  <si>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</si>
  <si>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</si>
  <si>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</si>
  <si>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</si>
  <si>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</si>
  <si>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</si>
  <si>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</si>
  <si>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</si>
  <si>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</si>
  <si>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</si>
  <si>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</si>
  <si>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</si>
  <si>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</si>
  <si>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</si>
  <si>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</si>
  <si>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</si>
  <si>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</si>
  <si>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</si>
  <si>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</si>
  <si>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</si>
  <si>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</si>
  <si>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</si>
  <si>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</si>
  <si>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</si>
  <si>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</si>
  <si>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</si>
  <si>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</si>
  <si>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</si>
  <si>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</si>
  <si>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</si>
  <si>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</si>
  <si>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</si>
  <si>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</si>
  <si>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</si>
  <si>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</si>
  <si>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</si>
  <si>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</si>
  <si>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</si>
  <si>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</si>
  <si>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</si>
  <si>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</si>
  <si>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</si>
  <si>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</si>
  <si>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</si>
  <si>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</si>
  <si>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</si>
  <si>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</si>
  <si>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</si>
  <si>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</si>
  <si>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</si>
  <si>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</si>
  <si>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</si>
  <si>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</si>
  <si>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</si>
  <si>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</si>
  <si>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</si>
  <si>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</si>
  <si>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</si>
  <si>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</si>
  <si>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</si>
  <si>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</si>
  <si>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</si>
  <si>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</si>
  <si>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</si>
  <si>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</si>
  <si>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</si>
  <si>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</si>
  <si>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</si>
  <si>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</si>
  <si>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</si>
  <si>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</si>
  <si>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</si>
  <si>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</si>
  <si>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</si>
  <si>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</si>
  <si>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</si>
  <si>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</si>
  <si>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</si>
  <si>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</si>
  <si>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</si>
  <si>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</si>
  <si>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</si>
  <si>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</si>
  <si>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</si>
  <si>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</si>
  <si>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</si>
  <si>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</si>
  <si>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</si>
  <si>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</si>
  <si>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</si>
  <si>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</si>
  <si>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</si>
  <si>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</si>
  <si>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</si>
  <si>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</si>
  <si>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</si>
  <si>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</si>
  <si>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</si>
  <si>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</si>
  <si>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</si>
  <si>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</si>
  <si>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</si>
  <si>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</si>
  <si>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</si>
  <si>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</si>
  <si>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</si>
  <si>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</si>
  <si>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</si>
  <si>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</si>
  <si>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</si>
  <si>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</si>
  <si>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</si>
  <si>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</si>
  <si>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</si>
  <si>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</si>
  <si>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</si>
  <si>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</si>
  <si>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</si>
  <si>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</si>
  <si>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</si>
  <si>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</si>
  <si>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</si>
  <si>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</si>
  <si>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</si>
  <si>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</si>
  <si>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</si>
  <si>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</si>
  <si>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</si>
  <si>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</si>
  <si>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</si>
  <si>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</si>
  <si>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</si>
  <si>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</si>
  <si>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</si>
  <si>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</si>
  <si>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</si>
  <si>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</si>
  <si>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</si>
  <si>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</si>
  <si>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</si>
  <si>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</si>
  <si>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</si>
  <si>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</si>
  <si>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</si>
  <si>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</si>
  <si>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</si>
  <si>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</si>
  <si>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</si>
  <si>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</si>
  <si>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</si>
  <si>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</si>
  <si>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</si>
  <si>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</si>
  <si>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</si>
  <si>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</si>
  <si>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</si>
  <si>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</si>
  <si>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</si>
  <si>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</si>
  <si>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</si>
  <si>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</si>
  <si>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</si>
  <si>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</si>
  <si>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</si>
  <si>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</si>
  <si>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</si>
  <si>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</si>
  <si>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</si>
  <si>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</si>
  <si>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</si>
  <si>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</si>
  <si>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</si>
  <si>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</si>
  <si>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</si>
  <si>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</si>
  <si>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</si>
  <si>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</si>
  <si>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</si>
  <si>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</si>
  <si>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</si>
  <si>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</si>
  <si>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</si>
  <si>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</si>
  <si>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</si>
  <si>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</si>
  <si>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</si>
  <si>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</si>
  <si>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</si>
  <si>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</si>
  <si>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</si>
  <si>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</si>
  <si>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</si>
  <si>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</si>
  <si>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</si>
  <si>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</si>
  <si>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</si>
  <si>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</si>
  <si>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</si>
  <si>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</si>
  <si>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</si>
  <si>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</si>
  <si>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</si>
  <si>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</si>
  <si>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</si>
  <si>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</si>
  <si>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</si>
  <si>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</si>
  <si>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</si>
  <si>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</si>
  <si>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</si>
  <si>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</si>
  <si>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</si>
  <si>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</si>
  <si>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</si>
  <si>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</si>
  <si>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</si>
  <si>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</si>
  <si>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</si>
  <si>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</si>
  <si>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</si>
  <si>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</si>
  <si>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</si>
  <si>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</si>
  <si>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</si>
  <si>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</si>
  <si>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</si>
  <si>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</si>
  <si>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</si>
  <si>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</si>
  <si>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</si>
  <si>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</si>
  <si>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</si>
  <si>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</si>
  <si>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</si>
  <si>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</si>
  <si>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</si>
  <si>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</si>
  <si>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</si>
  <si>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</si>
  <si>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</si>
  <si>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</si>
  <si>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</si>
  <si>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</si>
  <si>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</si>
  <si>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</si>
  <si>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</si>
  <si>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</si>
  <si>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</si>
  <si>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</si>
  <si>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</si>
  <si>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</si>
  <si>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</si>
  <si>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</si>
  <si>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</si>
  <si>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</si>
  <si>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</si>
  <si>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</si>
  <si>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</si>
  <si>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</si>
  <si>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</si>
  <si>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</si>
  <si>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</si>
  <si>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</si>
  <si>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</si>
  <si>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</si>
  <si>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</si>
  <si>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</si>
  <si>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</si>
  <si>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</si>
  <si>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</si>
  <si>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</si>
  <si>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</si>
  <si>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</si>
  <si>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</si>
  <si>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</si>
  <si>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</si>
  <si>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</si>
  <si>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</si>
  <si>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</si>
  <si>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</si>
  <si>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</si>
  <si>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</si>
  <si>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</si>
  <si>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</si>
  <si>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</si>
  <si>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</si>
  <si>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</si>
  <si>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</si>
  <si>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</si>
  <si>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</si>
  <si>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</si>
  <si>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</si>
  <si>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</si>
  <si>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</si>
  <si>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</si>
  <si>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</si>
  <si>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</si>
  <si>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</si>
  <si>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</si>
  <si>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</si>
  <si>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</si>
  <si>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</si>
  <si>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</si>
  <si>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</si>
  <si>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</si>
  <si>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</si>
  <si>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</si>
  <si>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</si>
  <si>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</si>
  <si>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</si>
  <si>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</si>
  <si>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</si>
  <si>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</si>
  <si>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</si>
  <si>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</si>
  <si>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</si>
  <si>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</si>
  <si>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</si>
  <si>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</si>
  <si>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</si>
  <si>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</si>
  <si>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</si>
  <si>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</si>
  <si>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</si>
  <si>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</si>
  <si>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</si>
  <si>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</si>
  <si>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</si>
  <si>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</si>
  <si>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</si>
  <si>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</si>
  <si>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</si>
  <si>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</si>
  <si>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</si>
  <si>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</si>
  <si>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</si>
  <si>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</si>
  <si>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</si>
  <si>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</si>
  <si>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</si>
  <si>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</si>
  <si>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</si>
  <si>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</si>
  <si>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</si>
  <si>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</si>
  <si>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</si>
  <si>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</si>
  <si>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</si>
  <si>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</si>
  <si>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</si>
  <si>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</si>
  <si>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</si>
  <si>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</si>
  <si>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</si>
  <si>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</si>
  <si>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</si>
  <si>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</si>
  <si>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</si>
  <si>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</si>
  <si>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</si>
  <si>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</si>
  <si>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</si>
  <si>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</si>
  <si>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</si>
  <si>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</si>
  <si>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</si>
  <si>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</si>
  <si>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</si>
  <si>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</si>
  <si>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</si>
  <si>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</si>
  <si>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</si>
  <si>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</si>
  <si>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</si>
  <si>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</si>
  <si>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</si>
  <si>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</si>
  <si>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</si>
  <si>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</si>
  <si>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</si>
  <si>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</si>
  <si>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</si>
  <si>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</si>
  <si>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</si>
  <si>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</si>
  <si>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</si>
  <si>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</si>
  <si>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</si>
  <si>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</si>
  <si>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</si>
  <si>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</si>
  <si>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</si>
  <si>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</si>
  <si>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</si>
  <si>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</si>
  <si>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</si>
  <si>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</si>
  <si>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</si>
  <si>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</si>
  <si>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</si>
  <si>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</si>
  <si>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</si>
  <si>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</si>
  <si>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</si>
  <si>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</si>
  <si>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</si>
  <si>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</si>
  <si>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</si>
  <si>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</si>
  <si>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</si>
  <si>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</si>
  <si>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</si>
  <si>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</si>
  <si>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</si>
  <si>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</si>
  <si>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</si>
  <si>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</si>
  <si>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</si>
  <si>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</si>
  <si>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</si>
  <si>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</si>
  <si>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</si>
  <si>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</si>
  <si>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</si>
  <si>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</si>
  <si>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</si>
  <si>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</si>
  <si>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</si>
  <si>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</si>
  <si>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</si>
  <si>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</si>
  <si>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</si>
  <si>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</si>
  <si>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</si>
  <si>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</si>
  <si>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</si>
  <si>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</si>
  <si>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</si>
  <si>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</si>
  <si>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</si>
  <si>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</si>
  <si>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</si>
  <si>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</si>
  <si>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</si>
  <si>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</si>
  <si>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</si>
  <si>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</si>
  <si>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</si>
  <si>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</si>
  <si>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</si>
  <si>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</si>
  <si>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</si>
  <si>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</si>
  <si>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</si>
  <si>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</si>
  <si>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</si>
  <si>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</si>
  <si>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</si>
  <si>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</si>
  <si>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</si>
  <si>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</si>
  <si>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</si>
  <si>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</si>
  <si>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</si>
  <si>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</si>
  <si>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</si>
  <si>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</si>
  <si>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</si>
  <si>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</si>
  <si>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</si>
  <si>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</si>
  <si>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</si>
  <si>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</si>
  <si>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</si>
  <si>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</si>
  <si>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</si>
  <si>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</si>
  <si>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</si>
  <si>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</si>
  <si>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</si>
  <si>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</si>
  <si>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</si>
  <si>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</si>
  <si>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</si>
  <si>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</si>
  <si>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</si>
  <si>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</si>
  <si>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</si>
  <si>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</si>
  <si>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</si>
  <si>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</si>
  <si>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</si>
  <si>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</si>
  <si>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</si>
  <si>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</si>
  <si>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</si>
  <si>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</si>
  <si>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</si>
  <si>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</si>
  <si>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</si>
  <si>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</si>
  <si>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</si>
  <si>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</si>
  <si>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</si>
  <si>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</si>
  <si>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</si>
  <si>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</si>
  <si>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</si>
  <si>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</si>
  <si>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</si>
  <si>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</si>
  <si>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</si>
  <si>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</si>
  <si>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</si>
  <si>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</si>
  <si>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</si>
  <si>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</si>
  <si>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</si>
  <si>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</si>
  <si>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</si>
  <si>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</si>
  <si>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</si>
  <si>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</si>
  <si>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</si>
  <si>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</si>
  <si>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</si>
  <si>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</si>
  <si>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</si>
  <si>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</si>
  <si>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</si>
  <si>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</si>
  <si>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</si>
  <si>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</si>
  <si>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</si>
  <si>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</si>
  <si>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</si>
  <si>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</si>
  <si>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</si>
  <si>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</si>
  <si>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</si>
  <si>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</si>
  <si>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</si>
  <si>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</si>
  <si>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</si>
  <si>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</si>
  <si>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</si>
  <si>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</si>
  <si>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</si>
  <si>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</si>
  <si>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</si>
  <si>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</si>
  <si>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</si>
  <si>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</si>
  <si>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</si>
  <si>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</si>
  <si>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</si>
  <si>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</si>
  <si>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</si>
  <si>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</si>
  <si>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</si>
  <si>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</si>
  <si>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</si>
  <si>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</si>
  <si>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</si>
  <si>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</si>
  <si>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</si>
  <si>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</si>
  <si>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</si>
  <si>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</si>
  <si>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</si>
  <si>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</si>
  <si>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</si>
  <si>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</si>
  <si>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</si>
  <si>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</si>
  <si>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</si>
  <si>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</si>
  <si>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</si>
  <si>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</si>
  <si>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</si>
  <si>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</si>
  <si>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</si>
  <si>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</si>
  <si>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</si>
  <si>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</si>
  <si>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</si>
  <si>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</si>
  <si>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</si>
  <si>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</si>
  <si>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</si>
  <si>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</si>
  <si>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</si>
  <si>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</si>
  <si>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</si>
  <si>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</si>
  <si>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</si>
  <si>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</si>
  <si>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</si>
  <si>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</si>
  <si>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</si>
  <si>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</si>
  <si>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</si>
  <si>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</si>
  <si>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</si>
  <si>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</si>
  <si>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</si>
  <si>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</si>
  <si>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</si>
  <si>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</si>
  <si>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</si>
  <si>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</si>
  <si>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</si>
  <si>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</si>
  <si>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</si>
  <si>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</si>
  <si>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</si>
  <si>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</si>
  <si>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</si>
  <si>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</si>
  <si>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</si>
  <si>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</si>
  <si>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</si>
  <si>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</si>
  <si>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</si>
  <si>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</si>
  <si>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</si>
  <si>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</si>
  <si>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</si>
  <si>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</si>
  <si>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</si>
  <si>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</si>
  <si>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</si>
  <si>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</si>
  <si>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</si>
  <si>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</si>
  <si>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</si>
  <si>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</si>
  <si>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</si>
  <si>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</si>
  <si>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</si>
  <si>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</si>
  <si>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</si>
  <si>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</si>
  <si>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</si>
  <si>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</si>
  <si>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</si>
  <si>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</si>
  <si>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</si>
  <si>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</si>
  <si>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</si>
  <si>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</si>
  <si>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</si>
  <si>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</si>
  <si>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</si>
  <si>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</si>
  <si>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</si>
  <si>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</si>
  <si>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</si>
  <si>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</si>
  <si>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</si>
  <si>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</si>
  <si>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</si>
  <si>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</si>
  <si>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</si>
  <si>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</si>
  <si>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</si>
  <si>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</si>
  <si>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</si>
  <si>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</si>
  <si>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</si>
  <si>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</si>
  <si>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</si>
  <si>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</si>
  <si>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</si>
  <si>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</si>
  <si>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</si>
  <si>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</si>
  <si>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</si>
  <si>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</si>
  <si>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</si>
  <si>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</si>
  <si>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</si>
  <si>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</si>
  <si>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</si>
  <si>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</si>
  <si>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</si>
  <si>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</si>
  <si>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</si>
  <si>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</si>
  <si>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</si>
  <si>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</si>
  <si>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</si>
  <si>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</si>
  <si>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</si>
  <si>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</si>
  <si>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</si>
  <si>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</si>
  <si>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</si>
  <si>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</si>
  <si>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</si>
  <si>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</si>
  <si>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</si>
  <si>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</si>
  <si>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</si>
  <si>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</si>
  <si>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</si>
  <si>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</si>
  <si>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</si>
  <si>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</si>
  <si>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</si>
  <si>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</si>
  <si>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</si>
  <si>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</si>
  <si>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</si>
  <si>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</si>
  <si>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</si>
  <si>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</si>
  <si>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</si>
  <si>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</si>
  <si>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</si>
  <si>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</si>
  <si>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</si>
  <si>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</si>
  <si>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</si>
  <si>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</si>
  <si>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</si>
  <si>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</si>
  <si>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</si>
  <si>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</si>
  <si>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</si>
  <si>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</si>
  <si>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</si>
  <si>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</si>
  <si>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</si>
  <si>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</si>
  <si>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</si>
  <si>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</si>
  <si>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</si>
  <si>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</si>
  <si>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</si>
  <si>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</si>
  <si>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</si>
  <si>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</si>
  <si>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</si>
  <si>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</si>
  <si>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</si>
  <si>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</si>
  <si>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</si>
  <si>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</si>
  <si>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</si>
  <si>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</si>
  <si>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</si>
  <si>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</si>
  <si>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</si>
  <si>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</si>
  <si>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</si>
  <si>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</si>
  <si>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</si>
  <si>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</si>
  <si>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</si>
  <si>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</si>
  <si>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</si>
  <si>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</si>
  <si>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</si>
  <si>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</si>
  <si>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</si>
  <si>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</si>
  <si>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</si>
  <si>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</si>
  <si>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</si>
  <si>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</si>
  <si>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</si>
  <si>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</si>
  <si>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</si>
  <si>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</si>
  <si>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</si>
  <si>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</si>
  <si>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</si>
  <si>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</si>
  <si>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</si>
  <si>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</si>
  <si>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</si>
  <si>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</si>
  <si>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</si>
  <si>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</si>
  <si>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</si>
  <si>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</si>
  <si>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</si>
  <si>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</si>
  <si>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</si>
  <si>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</si>
  <si>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</si>
  <si>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</si>
  <si>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</si>
  <si>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</si>
  <si>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</si>
  <si>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</si>
  <si>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</si>
  <si>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</si>
  <si>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</si>
  <si>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</si>
  <si>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</si>
  <si>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</si>
  <si>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</si>
  <si>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</si>
  <si>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</si>
  <si>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</si>
  <si>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</si>
  <si>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</si>
  <si>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</si>
  <si>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</si>
  <si>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</si>
  <si>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</si>
  <si>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</si>
  <si>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</si>
  <si>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</si>
  <si>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</si>
  <si>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</si>
  <si>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</si>
  <si>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</si>
  <si>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</si>
  <si>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</si>
  <si>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</si>
  <si>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</si>
  <si>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</si>
  <si>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</si>
  <si>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</si>
  <si>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</si>
  <si>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</si>
  <si>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</si>
  <si>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</si>
  <si>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</si>
  <si>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</si>
  <si>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</si>
  <si>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</si>
  <si>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</si>
  <si>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</si>
  <si>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</si>
  <si>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</si>
  <si>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</si>
  <si>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</si>
  <si>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</si>
  <si>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</si>
  <si>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</si>
  <si>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</si>
  <si>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</si>
  <si>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</si>
  <si>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</si>
  <si>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</si>
  <si>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</si>
  <si>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</si>
  <si>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</si>
  <si>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</si>
  <si>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</si>
  <si>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</si>
  <si>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</si>
  <si>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</si>
  <si>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</si>
  <si>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</si>
  <si>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</si>
  <si>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</si>
  <si>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</si>
  <si>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</si>
  <si>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</si>
  <si>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</si>
  <si>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</si>
  <si>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</si>
  <si>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</si>
  <si>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</si>
  <si>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</si>
  <si>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</si>
  <si>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</si>
  <si>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</si>
  <si>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</si>
  <si>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</si>
  <si>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</si>
  <si>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</si>
  <si>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</si>
  <si>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</si>
  <si>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</si>
  <si>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</si>
  <si>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</si>
  <si>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</si>
  <si>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</si>
  <si>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</si>
  <si>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</si>
  <si>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</si>
  <si>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</si>
  <si>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</si>
  <si>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</si>
  <si>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</si>
  <si>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</si>
  <si>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</si>
  <si>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</si>
  <si>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</si>
  <si>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</si>
  <si>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</si>
  <si>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</si>
  <si>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</si>
  <si>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</si>
  <si>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</si>
  <si>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</si>
  <si>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</si>
  <si>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</si>
  <si>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</si>
  <si>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</si>
  <si>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</si>
  <si>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</si>
  <si>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</si>
  <si>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</si>
  <si>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</si>
  <si>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</si>
  <si>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</si>
  <si>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</si>
  <si>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</si>
  <si>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</si>
  <si>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</si>
  <si>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</si>
  <si>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</si>
  <si>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</si>
  <si>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</si>
  <si>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</si>
  <si>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</si>
  <si>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</si>
  <si>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</si>
  <si>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</si>
  <si>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</si>
  <si>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</si>
  <si>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</si>
  <si>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</si>
  <si>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</si>
  <si>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</si>
  <si>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</si>
  <si>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</si>
  <si>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</si>
  <si>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</si>
  <si>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</si>
  <si>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</si>
  <si>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</si>
  <si>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</si>
  <si>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</si>
  <si>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</si>
  <si>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</si>
  <si>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</si>
  <si>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</si>
  <si>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</si>
  <si>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</si>
  <si>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</si>
  <si>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</si>
  <si>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</si>
  <si>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</si>
  <si>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</si>
  <si>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</si>
  <si>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</si>
  <si>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</si>
  <si>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</si>
  <si>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</si>
  <si>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</si>
  <si>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</si>
  <si>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</si>
  <si>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</si>
  <si>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</si>
  <si>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</si>
  <si>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</si>
  <si>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</si>
  <si>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</si>
  <si>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</si>
  <si>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</si>
  <si>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</si>
  <si>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</si>
  <si>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</si>
  <si>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</si>
  <si>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</si>
  <si>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</si>
  <si>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</si>
  <si>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</si>
  <si>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</si>
  <si>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</si>
  <si>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</si>
  <si>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</si>
  <si>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</si>
  <si>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</si>
  <si>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</si>
  <si>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</si>
  <si>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</si>
  <si>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</si>
  <si>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</si>
  <si>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</si>
  <si>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</si>
  <si>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</si>
  <si>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</si>
  <si>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</si>
  <si>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</si>
  <si>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</si>
  <si>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</si>
  <si>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</si>
  <si>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</si>
  <si>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</si>
  <si>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</si>
  <si>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</si>
  <si>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</si>
  <si>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</si>
  <si>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</si>
  <si>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</si>
  <si>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</si>
  <si>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</si>
  <si>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</si>
  <si>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</si>
  <si>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</si>
  <si>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</si>
  <si>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</si>
  <si>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</si>
  <si>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</si>
  <si>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</si>
  <si>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</si>
  <si>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</si>
  <si>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</si>
  <si>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</si>
  <si>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</si>
  <si>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</si>
  <si>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</si>
  <si>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</si>
  <si>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</si>
  <si>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</si>
  <si>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</si>
  <si>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</si>
  <si>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</si>
  <si>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</si>
  <si>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</si>
  <si>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</si>
  <si>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</si>
  <si>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</si>
  <si>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</si>
  <si>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</si>
  <si>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</si>
  <si>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</si>
  <si>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</si>
  <si>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</si>
  <si>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</si>
  <si>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</si>
  <si>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</si>
  <si>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</si>
  <si>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</si>
  <si>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</si>
  <si>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</si>
  <si>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</si>
  <si>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</si>
  <si>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</si>
  <si>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</si>
  <si>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</si>
  <si>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</si>
  <si>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</si>
  <si>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</si>
  <si>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</si>
  <si>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</si>
  <si>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</si>
  <si>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</si>
  <si>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</si>
  <si>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</si>
  <si>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</si>
  <si>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</si>
  <si>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</si>
  <si>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</si>
  <si>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</si>
  <si>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</si>
  <si>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</si>
  <si>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</si>
  <si>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</si>
  <si>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</si>
  <si>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</si>
  <si>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</si>
  <si>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</si>
  <si>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</si>
  <si>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</si>
  <si>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</si>
  <si>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</si>
  <si>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</si>
  <si>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</si>
  <si>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</si>
  <si>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</si>
  <si>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</si>
  <si>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</si>
  <si>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</si>
  <si>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</si>
  <si>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</si>
  <si>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</si>
  <si>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</si>
  <si>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</si>
  <si>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</si>
  <si>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</si>
  <si>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</si>
  <si>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</si>
  <si>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</si>
  <si>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</si>
  <si>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</si>
  <si>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</si>
  <si>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</si>
  <si>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</si>
  <si>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</si>
  <si>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</si>
  <si>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</si>
  <si>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</si>
  <si>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</si>
  <si>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</si>
  <si>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</si>
  <si>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</si>
  <si>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</si>
  <si>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</si>
  <si>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</si>
  <si>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</si>
  <si>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</si>
  <si>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</si>
  <si>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</si>
  <si>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</si>
  <si>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</si>
  <si>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</si>
  <si>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</si>
  <si>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</si>
  <si>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</si>
  <si>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</si>
  <si>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</si>
  <si>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</si>
  <si>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</si>
  <si>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</si>
  <si>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</si>
  <si>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</si>
  <si>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</si>
  <si>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</si>
  <si>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</si>
  <si>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</si>
  <si>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</si>
  <si>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</si>
  <si>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</si>
  <si>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</si>
  <si>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</si>
  <si>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</si>
  <si>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</si>
  <si>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</si>
  <si>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</si>
  <si>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</si>
  <si>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</si>
  <si>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</si>
  <si>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</si>
  <si>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</si>
  <si>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</si>
  <si>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</si>
  <si>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</si>
  <si>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</si>
  <si>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</si>
  <si>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</si>
  <si>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</si>
  <si>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</si>
  <si>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</si>
  <si>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</si>
  <si>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</si>
  <si>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</si>
  <si>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</si>
  <si>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</si>
  <si>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</si>
  <si>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</si>
  <si>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</si>
  <si>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</si>
  <si>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</si>
  <si>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</si>
  <si>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</si>
  <si>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</si>
  <si>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</si>
  <si>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</si>
  <si>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</si>
  <si>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</si>
  <si>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</si>
  <si>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</si>
  <si>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</si>
  <si>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</si>
  <si>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</si>
  <si>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</si>
  <si>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</si>
  <si>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</si>
  <si>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</si>
  <si>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</si>
  <si>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</si>
  <si>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</si>
  <si>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</si>
  <si>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</si>
  <si>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</si>
  <si>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</si>
  <si>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</si>
  <si>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</si>
  <si>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</si>
  <si>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</si>
  <si>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</si>
  <si>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</si>
  <si>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</si>
  <si>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</si>
  <si>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</si>
  <si>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</si>
  <si>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</si>
  <si>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</si>
  <si>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</si>
  <si>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</si>
  <si>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</si>
  <si>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</si>
  <si>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</si>
  <si>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</si>
  <si>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</si>
  <si>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</si>
  <si>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</si>
  <si>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</si>
  <si>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</si>
  <si>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</si>
  <si>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</si>
  <si>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</si>
  <si>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</si>
  <si>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</si>
  <si>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</si>
  <si>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</si>
  <si>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</si>
  <si>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</si>
  <si>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</si>
  <si>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</si>
  <si>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</si>
  <si>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</si>
  <si>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</si>
  <si>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</si>
  <si>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</si>
  <si>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</si>
  <si>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</si>
  <si>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</si>
  <si>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</si>
  <si>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</si>
  <si>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</si>
  <si>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</si>
  <si>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</si>
  <si>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</si>
  <si>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</si>
  <si>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</si>
  <si>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</si>
  <si>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</si>
  <si>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</si>
  <si>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</si>
  <si>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</si>
  <si>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</si>
  <si>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</si>
  <si>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</si>
  <si>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</si>
  <si>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</si>
  <si>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</si>
  <si>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</si>
  <si>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</si>
  <si>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</si>
  <si>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</si>
  <si>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</si>
  <si>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</si>
  <si>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</si>
  <si>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</si>
  <si>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</si>
  <si>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</si>
  <si>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</si>
  <si>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</si>
  <si>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</si>
  <si>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</si>
  <si>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</si>
  <si>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</si>
  <si>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</si>
  <si>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</si>
  <si>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</si>
  <si>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</si>
  <si>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</si>
  <si>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</si>
  <si>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</si>
  <si>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</si>
  <si>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</si>
  <si>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</si>
  <si>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</si>
  <si>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</si>
  <si>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</si>
  <si>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</si>
  <si>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</si>
  <si>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</si>
  <si>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</si>
  <si>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</si>
  <si>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</si>
  <si>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</si>
  <si>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</si>
  <si>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</si>
  <si>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</si>
  <si>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</si>
  <si>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</si>
  <si>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</si>
  <si>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</si>
  <si>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</si>
  <si>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</si>
  <si>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</si>
  <si>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</si>
  <si>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</si>
  <si>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</si>
  <si>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</si>
  <si>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</si>
  <si>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</si>
  <si>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</si>
  <si>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</si>
  <si>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</si>
  <si>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</si>
  <si>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</si>
  <si>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</si>
  <si>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</si>
  <si>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</si>
  <si>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</si>
  <si>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</si>
  <si>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</si>
  <si>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</si>
  <si>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</si>
  <si>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</si>
  <si>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</si>
  <si>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</si>
  <si>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</si>
  <si>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</si>
  <si>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</si>
  <si>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</si>
  <si>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</si>
  <si>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</si>
  <si>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</si>
  <si>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</si>
  <si>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</si>
  <si>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</si>
  <si>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</si>
  <si>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</si>
  <si>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</si>
  <si>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</si>
  <si>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</si>
  <si>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</si>
  <si>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</si>
  <si>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</si>
  <si>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</si>
  <si>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</si>
  <si>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</si>
  <si>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</si>
  <si>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</si>
  <si>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</si>
  <si>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</si>
  <si>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</si>
  <si>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</si>
  <si>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</si>
  <si>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</si>
  <si>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</si>
  <si>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</si>
  <si>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</si>
  <si>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</si>
  <si>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</si>
  <si>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</si>
  <si>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</si>
  <si>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</si>
  <si>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</si>
  <si>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</si>
  <si>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</si>
  <si>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</si>
  <si>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</si>
  <si>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</si>
  <si>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</si>
  <si>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</si>
  <si>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</si>
  <si>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</si>
  <si>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</si>
  <si>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</si>
  <si>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</si>
  <si>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</si>
  <si>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</si>
  <si>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</si>
  <si>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</si>
  <si>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</si>
  <si>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</si>
  <si>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</si>
  <si>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</si>
  <si>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</si>
  <si>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</si>
  <si>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</si>
  <si>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</si>
  <si>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</si>
  <si>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</si>
  <si>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</si>
  <si>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</si>
  <si>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</si>
  <si>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</si>
  <si>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</si>
  <si>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</si>
  <si>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</si>
  <si>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</si>
  <si>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</si>
  <si>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</si>
  <si>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</si>
  <si>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</si>
  <si>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</si>
  <si>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</si>
  <si>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</si>
  <si>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</si>
  <si>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</si>
  <si>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</si>
  <si>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</si>
  <si>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</si>
  <si>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</si>
  <si>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</si>
  <si>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</si>
  <si>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</si>
  <si>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</si>
  <si>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</si>
  <si>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</si>
  <si>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</si>
  <si>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</si>
  <si>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</si>
  <si>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</si>
  <si>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</si>
  <si>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</si>
  <si>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</si>
  <si>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</si>
  <si>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</si>
  <si>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</si>
  <si>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</si>
  <si>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</si>
  <si>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</si>
  <si>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</si>
  <si>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</si>
  <si>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</si>
  <si>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</si>
  <si>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</si>
  <si>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</si>
  <si>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</si>
  <si>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</si>
  <si>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</si>
  <si>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</si>
  <si>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</si>
  <si>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</si>
  <si>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</si>
  <si>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</si>
  <si>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</si>
  <si>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</si>
  <si>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</si>
  <si>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</si>
  <si>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</si>
  <si>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</si>
  <si>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</si>
  <si>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</si>
  <si>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</si>
  <si>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</si>
  <si>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</si>
  <si>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</si>
  <si>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</si>
  <si>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</si>
  <si>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</si>
  <si>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</si>
  <si>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</si>
  <si>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</si>
  <si>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</si>
  <si>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</si>
  <si>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</si>
  <si>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</si>
  <si>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</si>
  <si>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</si>
  <si>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</si>
  <si>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</si>
  <si>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</si>
  <si>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</si>
  <si>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</si>
  <si>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</si>
  <si>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</si>
  <si>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</si>
  <si>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</si>
  <si>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</si>
  <si>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</si>
  <si>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</si>
  <si>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</si>
  <si>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</si>
  <si>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</si>
  <si>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</si>
  <si>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</si>
  <si>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</si>
  <si>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</si>
  <si>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</si>
  <si>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</si>
  <si>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</si>
  <si>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</si>
  <si>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</si>
  <si>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</si>
  <si>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</si>
  <si>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</si>
  <si>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</si>
  <si>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</si>
  <si>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</si>
  <si>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</si>
  <si>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</si>
  <si>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</si>
  <si>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</si>
  <si>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</si>
  <si>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</si>
  <si>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</si>
  <si>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</si>
  <si>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</si>
  <si>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</si>
  <si>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</si>
  <si>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</si>
  <si>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</si>
  <si>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</si>
  <si>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</si>
  <si>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</si>
  <si>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</si>
  <si>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</si>
  <si>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</si>
  <si>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</si>
  <si>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</si>
  <si>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</si>
  <si>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</si>
  <si>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</si>
  <si>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</si>
  <si>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</si>
  <si>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</si>
  <si>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</si>
  <si>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</si>
  <si>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</si>
  <si>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</si>
  <si>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</si>
  <si>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</si>
  <si>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</si>
  <si>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</si>
  <si>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</si>
  <si>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</si>
  <si>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</si>
  <si>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</si>
  <si>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</si>
  <si>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</si>
  <si>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</si>
  <si>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</si>
  <si>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</si>
  <si>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</si>
  <si>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</si>
  <si>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</si>
  <si>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</si>
  <si>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</si>
  <si>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</si>
  <si>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</si>
  <si>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</si>
  <si>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</si>
  <si>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</si>
  <si>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</si>
  <si>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</si>
  <si>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</si>
  <si>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</si>
  <si>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</si>
  <si>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</si>
  <si>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</si>
  <si>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</si>
  <si>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</si>
  <si>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</si>
  <si>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</si>
  <si>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</si>
  <si>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</si>
  <si>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</si>
  <si>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</si>
  <si>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</si>
  <si>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</si>
  <si>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</si>
  <si>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</si>
  <si>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</si>
  <si>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</si>
  <si>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</si>
  <si>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</si>
  <si>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</si>
  <si>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</si>
  <si>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</si>
  <si>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</si>
  <si>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</si>
  <si>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</si>
  <si>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</si>
  <si>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</si>
  <si>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</si>
  <si>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</si>
  <si>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</si>
  <si>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</si>
  <si>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</si>
  <si>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</si>
  <si>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</si>
  <si>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</si>
  <si>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</si>
  <si>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</si>
  <si>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</si>
  <si>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</si>
  <si>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</si>
  <si>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</si>
  <si>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</si>
  <si>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</si>
  <si>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</si>
  <si>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</si>
  <si>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</si>
  <si>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</si>
  <si>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</si>
  <si>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</si>
  <si>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</si>
  <si>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</si>
  <si>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</si>
  <si>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</si>
  <si>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</si>
  <si>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</si>
  <si>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</si>
  <si>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</si>
  <si>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</si>
  <si>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</si>
  <si>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</si>
  <si>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</si>
  <si>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</si>
  <si>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</si>
  <si>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</si>
  <si>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</si>
  <si>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</si>
  <si>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</si>
  <si>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</si>
  <si>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</si>
  <si>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</si>
  <si>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</si>
  <si>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</si>
  <si>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</si>
  <si>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</si>
  <si>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</si>
  <si>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</si>
  <si>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</si>
  <si>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</si>
  <si>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</si>
  <si>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</si>
  <si>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</si>
  <si>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</si>
  <si>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</si>
  <si>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</si>
  <si>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</si>
  <si>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</si>
  <si>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</si>
  <si>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</si>
  <si>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</si>
  <si>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</si>
  <si>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</si>
  <si>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</si>
  <si>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</si>
  <si>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</si>
  <si>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</si>
  <si>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</si>
  <si>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</si>
  <si>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</si>
  <si>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</si>
  <si>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</si>
  <si>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</si>
  <si>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</si>
  <si>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</si>
  <si>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</si>
  <si>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</si>
  <si>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</si>
  <si>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</si>
  <si>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</si>
  <si>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</si>
  <si>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</si>
  <si>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</si>
  <si>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</si>
  <si>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</si>
  <si>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</si>
  <si>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</si>
  <si>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</si>
  <si>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</si>
  <si>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</si>
  <si>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</si>
  <si>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</si>
  <si>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</si>
  <si>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</si>
  <si>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</si>
  <si>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</si>
  <si>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</si>
  <si>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</si>
  <si>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</si>
  <si>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</si>
  <si>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</si>
  <si>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</si>
  <si>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</si>
  <si>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</si>
  <si>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</si>
  <si>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</si>
  <si>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</si>
  <si>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</si>
  <si>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</si>
  <si>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</si>
  <si>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</si>
  <si>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</si>
  <si>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</si>
  <si>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</si>
  <si>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</si>
  <si>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</si>
  <si>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</si>
  <si>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</si>
  <si>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</si>
  <si>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</si>
  <si>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</si>
  <si>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</si>
  <si>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</si>
  <si>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</si>
  <si>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</si>
  <si>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</si>
  <si>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</si>
  <si>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</si>
  <si>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</si>
  <si>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</si>
  <si>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</si>
  <si>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</si>
  <si>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</si>
  <si>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</si>
  <si>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</si>
  <si>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</si>
  <si>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</si>
  <si>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</si>
  <si>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</si>
  <si>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</si>
  <si>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</si>
  <si>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</si>
  <si>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</si>
  <si>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</si>
  <si>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</si>
  <si>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</si>
  <si>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</si>
  <si>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</si>
  <si>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</si>
  <si>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</si>
  <si>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</si>
  <si>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</si>
  <si>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</si>
  <si>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</si>
  <si>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</si>
  <si>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</si>
  <si>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</si>
  <si>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</si>
  <si>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</si>
  <si>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</si>
  <si>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</si>
  <si>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</si>
  <si>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</si>
  <si>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</si>
  <si>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</si>
  <si>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</si>
  <si>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</si>
  <si>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</si>
  <si>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</si>
  <si>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</si>
  <si>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</si>
  <si>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</si>
  <si>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</si>
  <si>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</si>
  <si>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</si>
  <si>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</si>
  <si>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</si>
  <si>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</si>
  <si>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</si>
  <si>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</si>
  <si>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</si>
  <si>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</si>
  <si>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</si>
  <si>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</si>
  <si>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</si>
  <si>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</si>
  <si>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</si>
  <si>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</si>
  <si>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</si>
  <si>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</si>
  <si>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</si>
  <si>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</si>
  <si>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</si>
  <si>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</si>
  <si>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</si>
  <si>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</si>
  <si>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</si>
  <si>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</si>
  <si>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</si>
  <si>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</si>
  <si>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</si>
  <si>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</si>
  <si>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</si>
  <si>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</si>
  <si>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</si>
  <si>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</si>
  <si>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</si>
  <si>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</si>
  <si>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</si>
  <si>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</si>
  <si>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</si>
  <si>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</si>
  <si>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</si>
  <si>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</si>
  <si>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</si>
  <si>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</si>
  <si>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</si>
  <si>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</si>
  <si>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</si>
  <si>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</si>
  <si>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</si>
  <si>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</si>
  <si>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</si>
  <si>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</si>
  <si>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</si>
  <si>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</si>
  <si>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</si>
  <si>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</si>
  <si>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</si>
  <si>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</si>
  <si>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</si>
  <si>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</si>
  <si>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</si>
  <si>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</si>
  <si>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</si>
  <si>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</si>
  <si>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</si>
  <si>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</si>
  <si>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</si>
  <si>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</si>
  <si>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</si>
  <si>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</si>
  <si>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</si>
  <si>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</si>
  <si>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</si>
  <si>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</si>
  <si>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</si>
  <si>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</si>
  <si>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</si>
  <si>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</si>
  <si>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</si>
  <si>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</si>
  <si>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</si>
  <si>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</si>
  <si>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</si>
  <si>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</si>
  <si>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</si>
  <si>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</si>
  <si>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</si>
  <si>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</si>
  <si>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</si>
  <si>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</si>
  <si>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</si>
  <si>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</si>
  <si>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</si>
  <si>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</si>
  <si>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</si>
  <si>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</si>
  <si>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</si>
  <si>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</si>
  <si>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</si>
  <si>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</si>
  <si>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</si>
  <si>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</si>
  <si>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</si>
  <si>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</si>
  <si>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</si>
  <si>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</si>
  <si>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</si>
  <si>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</si>
  <si>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</si>
  <si>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</si>
  <si>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</si>
  <si>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</si>
  <si>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</si>
  <si>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</si>
  <si>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</si>
  <si>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</si>
  <si>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</si>
  <si>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</si>
  <si>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</si>
  <si>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</si>
  <si>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</si>
  <si>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</si>
  <si>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</si>
  <si>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</si>
  <si>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</si>
  <si>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</si>
  <si>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</si>
  <si>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</si>
  <si>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</si>
  <si>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</si>
  <si>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</si>
  <si>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</si>
  <si>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</si>
  <si>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</si>
  <si>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</si>
  <si>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</si>
  <si>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</si>
  <si>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</si>
  <si>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</si>
  <si>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</si>
  <si>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</si>
  <si>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</si>
  <si>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</si>
  <si>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</si>
  <si>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</si>
  <si>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</si>
  <si>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</si>
  <si>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</si>
  <si>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</si>
  <si>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</si>
  <si>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</si>
  <si>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</si>
  <si>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</si>
  <si>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</si>
  <si>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</si>
  <si>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</si>
  <si>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</si>
  <si>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</si>
  <si>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</si>
  <si>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</si>
  <si>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</si>
  <si>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</si>
  <si>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</si>
  <si>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</si>
  <si>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</si>
  <si>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</si>
  <si>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</si>
  <si>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</si>
  <si>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</si>
  <si>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</si>
  <si>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</si>
  <si>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</si>
  <si>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</si>
  <si>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</si>
  <si>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</si>
  <si>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</si>
  <si>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</si>
  <si>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</si>
  <si>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</si>
  <si>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</si>
  <si>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</si>
  <si>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</si>
  <si>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</si>
  <si>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</si>
  <si>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</si>
  <si>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</si>
  <si>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</si>
  <si>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</si>
  <si>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</si>
  <si>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</si>
  <si>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</si>
  <si>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</si>
  <si>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</si>
  <si>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</si>
  <si>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</si>
  <si>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</si>
  <si>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</si>
  <si>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</si>
  <si>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</si>
  <si>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</si>
  <si>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</si>
  <si>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</si>
  <si>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</si>
  <si>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</si>
  <si>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</si>
  <si>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</si>
  <si>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</si>
  <si>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</si>
  <si>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</si>
  <si>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</si>
  <si>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</si>
  <si>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</si>
  <si>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</si>
  <si>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</si>
  <si>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</si>
  <si>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</si>
  <si>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</si>
  <si>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</si>
  <si>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</si>
  <si>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</si>
  <si>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</si>
  <si>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</si>
  <si>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</si>
  <si>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</si>
  <si>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</si>
  <si>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</si>
  <si>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</si>
  <si>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</si>
  <si>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</si>
  <si>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</si>
  <si>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</si>
  <si>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</si>
  <si>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</si>
  <si>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</si>
  <si>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</si>
  <si>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</si>
  <si>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</si>
  <si>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</si>
  <si>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</si>
  <si>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</si>
  <si>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</si>
  <si>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</si>
  <si>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</si>
  <si>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</si>
  <si>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</si>
  <si>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</si>
  <si>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</si>
  <si>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</si>
  <si>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</si>
  <si>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</si>
  <si>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</si>
  <si>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</si>
  <si>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</si>
  <si>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</si>
  <si>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</si>
  <si>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</si>
  <si>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</si>
  <si>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</si>
  <si>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</si>
  <si>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</si>
  <si>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</si>
  <si>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</si>
  <si>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</si>
  <si>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</si>
  <si>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</si>
  <si>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</si>
  <si>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</si>
  <si>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</si>
  <si>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</si>
  <si>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</si>
  <si>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</si>
  <si>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</si>
  <si>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</si>
  <si>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</si>
  <si>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</si>
  <si>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</si>
  <si>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</si>
  <si>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</si>
  <si>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</si>
  <si>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</si>
  <si>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</si>
  <si>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</si>
  <si>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</si>
  <si>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</si>
  <si>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</si>
  <si>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</si>
  <si>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</si>
  <si>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</si>
  <si>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</si>
  <si>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</si>
  <si>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</si>
  <si>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</si>
  <si>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</si>
  <si>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</si>
  <si>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</si>
  <si>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</si>
  <si>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</si>
  <si>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</si>
  <si>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</si>
  <si>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</si>
  <si>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</si>
  <si>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</si>
  <si>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</si>
  <si>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</si>
  <si>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</si>
  <si>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</si>
  <si>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</si>
  <si>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</si>
  <si>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</si>
  <si>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</si>
  <si>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</si>
  <si>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</si>
  <si>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</si>
  <si>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</si>
  <si>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</si>
  <si>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</si>
  <si>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</si>
  <si>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</si>
  <si>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</si>
  <si>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</si>
  <si>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</si>
  <si>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</si>
  <si>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</si>
  <si>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</si>
  <si>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</si>
  <si>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</si>
  <si>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</si>
  <si>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</si>
  <si>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</si>
  <si>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</si>
  <si>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</si>
  <si>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</si>
  <si>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</si>
  <si>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</si>
  <si>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</si>
  <si>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</si>
  <si>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</si>
  <si>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</si>
  <si>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</si>
  <si>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</si>
  <si>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</si>
  <si>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</si>
  <si>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</si>
  <si>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</si>
  <si>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</si>
  <si>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</si>
  <si>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</si>
  <si>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</si>
  <si>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</si>
  <si>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</si>
  <si>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</si>
  <si>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</si>
  <si>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</si>
  <si>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</si>
  <si>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</si>
  <si>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</si>
  <si>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</si>
  <si>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</si>
  <si>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</si>
  <si>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</si>
  <si>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</si>
  <si>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</si>
  <si>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</si>
  <si>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</si>
  <si>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</si>
  <si>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</si>
  <si>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</si>
  <si>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</si>
  <si>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</si>
  <si>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</si>
  <si>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</si>
  <si>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</si>
  <si>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</si>
  <si>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</si>
  <si>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</si>
  <si>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</si>
  <si>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</si>
  <si>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</si>
  <si>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</si>
  <si>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</si>
  <si>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</si>
  <si>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</si>
  <si>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</si>
  <si>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</si>
  <si>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</si>
  <si>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</si>
  <si>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</si>
  <si>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</si>
  <si>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</si>
  <si>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</si>
  <si>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</si>
  <si>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</si>
  <si>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</si>
  <si>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</si>
  <si>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</si>
  <si>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</si>
  <si>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</si>
  <si>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</si>
  <si>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</si>
  <si>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</si>
  <si>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</si>
  <si>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</si>
  <si>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</si>
  <si>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</si>
  <si>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</si>
  <si>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</si>
  <si>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</si>
  <si>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</si>
  <si>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</si>
  <si>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</si>
  <si>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</si>
  <si>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</si>
  <si>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</si>
  <si>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</si>
  <si>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</si>
  <si>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</si>
  <si>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</si>
  <si>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</si>
  <si>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</si>
  <si>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</si>
  <si>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</si>
  <si>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</si>
  <si>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</si>
  <si>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</si>
  <si>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</si>
  <si>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</si>
  <si>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</si>
  <si>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</si>
  <si>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</si>
  <si>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</si>
  <si>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</si>
  <si>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</si>
  <si>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</si>
  <si>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</si>
  <si>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</si>
  <si>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</si>
  <si>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</si>
  <si>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</si>
  <si>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</si>
  <si>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</si>
  <si>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</si>
  <si>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</si>
  <si>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</si>
  <si>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</si>
  <si>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</si>
  <si>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</si>
  <si>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</si>
  <si>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</si>
  <si>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</si>
  <si>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</si>
  <si>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</si>
  <si>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</si>
  <si>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</si>
  <si>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</si>
  <si>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</si>
  <si>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</si>
  <si>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</si>
  <si>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</si>
  <si>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</si>
  <si>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</si>
  <si>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</si>
  <si>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</si>
  <si>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</si>
  <si>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</si>
  <si>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</si>
  <si>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</si>
  <si>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</si>
  <si>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</si>
  <si>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</si>
  <si>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</si>
  <si>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</si>
  <si>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</si>
  <si>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</si>
  <si>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</si>
  <si>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</si>
  <si>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</si>
  <si>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</si>
  <si>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</si>
  <si>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</si>
  <si>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</si>
  <si>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</si>
  <si>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</si>
  <si>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</si>
  <si>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</si>
  <si>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</si>
  <si>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</si>
  <si>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</si>
  <si>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</si>
  <si>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</si>
  <si>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</si>
  <si>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</si>
  <si>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</si>
  <si>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</si>
  <si>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</si>
  <si>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</si>
  <si>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</si>
  <si>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</si>
  <si>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</si>
  <si>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</si>
  <si>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</si>
  <si>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</si>
  <si>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</si>
  <si>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</si>
  <si>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</si>
  <si>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</si>
  <si>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</si>
  <si>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</si>
  <si>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</si>
  <si>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</si>
  <si>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</si>
  <si>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</si>
  <si>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</si>
  <si>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</si>
  <si>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</si>
  <si>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</si>
  <si>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</si>
  <si>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</si>
  <si>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</si>
  <si>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</si>
  <si>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</si>
  <si>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</si>
  <si>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</si>
  <si>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</si>
  <si>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</si>
  <si>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</si>
  <si>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</si>
  <si>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</si>
  <si>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</si>
  <si>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</si>
  <si>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</si>
  <si>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</si>
  <si>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</si>
  <si>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</si>
  <si>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</si>
  <si>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</si>
  <si>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</si>
  <si>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</si>
  <si>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</si>
  <si>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</si>
  <si>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</si>
  <si>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</si>
  <si>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</si>
  <si>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</si>
  <si>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</si>
  <si>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</si>
  <si>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</si>
  <si>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</si>
  <si>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</si>
  <si>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</si>
  <si>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</si>
  <si>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</si>
  <si>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</si>
  <si>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</si>
  <si>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</si>
  <si>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</si>
  <si>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</si>
  <si>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</si>
  <si>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</si>
  <si>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</si>
  <si>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</si>
  <si>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</si>
  <si>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</si>
  <si>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</si>
  <si>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</si>
  <si>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</si>
  <si>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</si>
  <si>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</si>
  <si>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</si>
  <si>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</si>
  <si>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</si>
  <si>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</si>
  <si>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</si>
  <si>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</si>
  <si>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</si>
  <si>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</si>
  <si>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</si>
  <si>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</si>
  <si>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</si>
  <si>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</si>
  <si>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</si>
  <si>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</si>
  <si>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</si>
  <si>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</si>
  <si>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</si>
  <si>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</si>
  <si>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</si>
  <si>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</si>
  <si>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</si>
  <si>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</si>
  <si>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</si>
  <si>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</si>
  <si>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</si>
  <si>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</si>
  <si>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</si>
  <si>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</si>
  <si>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</si>
  <si>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</si>
  <si>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</si>
  <si>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</si>
  <si>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</si>
  <si>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</si>
  <si>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</si>
  <si>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</si>
  <si>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</si>
  <si>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</si>
  <si>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</si>
  <si>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</si>
  <si>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</si>
  <si>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</si>
  <si>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</si>
  <si>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</si>
  <si>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</si>
  <si>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</si>
  <si>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</si>
  <si>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</si>
  <si>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</si>
  <si>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</si>
  <si>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</si>
  <si>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</si>
  <si>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</si>
  <si>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</si>
  <si>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</si>
  <si>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</si>
  <si>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</si>
  <si>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</si>
  <si>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</si>
  <si>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</si>
  <si>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</si>
  <si>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</si>
  <si>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</si>
  <si>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</si>
  <si>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</si>
  <si>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</si>
  <si>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</si>
  <si>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</si>
  <si>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</si>
  <si>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</si>
  <si>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</si>
  <si>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</si>
  <si>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</si>
  <si>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</si>
  <si>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</si>
  <si>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</si>
  <si>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</si>
  <si>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</si>
  <si>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</si>
  <si>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</si>
  <si>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</si>
  <si>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</si>
  <si>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</si>
  <si>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</si>
  <si>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</si>
  <si>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</si>
  <si>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</si>
  <si>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</si>
  <si>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</si>
  <si>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</si>
  <si>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</si>
  <si>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</si>
  <si>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</si>
  <si>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</si>
  <si>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</si>
  <si>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</si>
  <si>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</si>
  <si>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</si>
  <si>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</si>
  <si>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</si>
  <si>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</si>
  <si>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</si>
  <si>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</si>
  <si>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</si>
  <si>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</si>
  <si>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</si>
  <si>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</si>
  <si>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</si>
  <si>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</si>
  <si>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</si>
  <si>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</si>
  <si>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</si>
  <si>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</si>
  <si>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</si>
  <si>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</si>
  <si>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</si>
  <si>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</si>
  <si>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</si>
  <si>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</si>
  <si>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</si>
  <si>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</si>
  <si>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</si>
  <si>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</si>
  <si>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</si>
  <si>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</si>
  <si>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</si>
  <si>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</si>
  <si>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</si>
  <si>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</si>
  <si>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</si>
  <si>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</si>
  <si>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</si>
  <si>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</si>
  <si>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</si>
  <si>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</si>
  <si>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</si>
  <si>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</si>
  <si>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</si>
  <si>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</si>
  <si>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</si>
  <si>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</si>
  <si>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</si>
  <si>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</si>
  <si>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</si>
  <si>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</si>
  <si>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</si>
  <si>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</si>
  <si>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</si>
  <si>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</si>
  <si>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</si>
  <si>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</si>
  <si>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</si>
  <si>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</si>
  <si>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</si>
  <si>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</si>
  <si>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</si>
  <si>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</si>
  <si>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</si>
  <si>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</si>
  <si>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</si>
  <si>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</si>
  <si>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</si>
  <si>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</si>
  <si>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</si>
  <si>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</si>
  <si>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</si>
  <si>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</si>
  <si>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</si>
  <si>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</si>
  <si>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</si>
  <si>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</si>
  <si>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</si>
  <si>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</si>
  <si>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</si>
  <si>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</si>
  <si>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</si>
  <si>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</si>
  <si>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</si>
  <si>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</si>
  <si>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</si>
  <si>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</si>
  <si>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</si>
  <si>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</si>
  <si>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</si>
  <si>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</si>
  <si>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</si>
  <si>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</si>
  <si>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</si>
  <si>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</si>
  <si>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</si>
  <si>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</si>
  <si>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</si>
  <si>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</si>
  <si>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</si>
  <si>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</si>
  <si>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</si>
  <si>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</si>
  <si>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</si>
  <si>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</si>
  <si>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</si>
  <si>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</si>
  <si>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</si>
  <si>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</si>
  <si>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</si>
  <si>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</si>
  <si>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</si>
  <si>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</si>
  <si>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</si>
  <si>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</si>
  <si>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</si>
  <si>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</si>
  <si>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</si>
  <si>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</si>
  <si>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</si>
  <si>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</si>
  <si>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</si>
  <si>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</si>
  <si>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</si>
  <si>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</si>
  <si>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</si>
  <si>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</si>
  <si>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</si>
  <si>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</si>
  <si>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</si>
  <si>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</si>
  <si>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</si>
  <si>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</si>
  <si>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</si>
  <si>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</si>
  <si>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</si>
  <si>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</si>
  <si>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</si>
  <si>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</si>
  <si>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</si>
  <si>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</si>
  <si>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</si>
  <si>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</si>
  <si>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</si>
  <si>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</si>
  <si>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</si>
  <si>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</si>
  <si>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</si>
  <si>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</si>
  <si>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</si>
  <si>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</si>
  <si>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</si>
  <si>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</si>
  <si>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</si>
  <si>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</si>
  <si>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</si>
  <si>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</si>
  <si>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</si>
  <si>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</si>
  <si>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</si>
  <si>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</si>
  <si>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</si>
  <si>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</si>
  <si>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</si>
  <si>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</si>
  <si>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</si>
  <si>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</si>
  <si>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</si>
  <si>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</si>
  <si>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</si>
  <si>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</si>
  <si>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</si>
  <si>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</si>
  <si>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</si>
  <si>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</si>
  <si>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</si>
  <si>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</si>
  <si>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</si>
  <si>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</si>
  <si>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</si>
  <si>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</si>
  <si>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</si>
  <si>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</si>
  <si>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</si>
  <si>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</si>
  <si>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</si>
  <si>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</si>
  <si>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</si>
  <si>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</si>
  <si>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</si>
  <si>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</si>
  <si>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</si>
  <si>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</si>
  <si>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</si>
  <si>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</si>
  <si>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</si>
  <si>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</si>
  <si>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</si>
  <si>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</si>
  <si>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</si>
  <si>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</si>
  <si>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</si>
  <si>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</si>
  <si>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</si>
  <si>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</si>
  <si>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</si>
  <si>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</si>
  <si>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</si>
  <si>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</si>
  <si>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</si>
  <si>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</si>
  <si>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</si>
  <si>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</si>
  <si>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</si>
  <si>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</si>
  <si>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</si>
  <si>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</si>
  <si>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</si>
  <si>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</si>
  <si>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</si>
  <si>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</si>
  <si>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</si>
  <si>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</si>
  <si>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</si>
  <si>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</si>
  <si>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</si>
  <si>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</si>
  <si>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</si>
  <si>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</si>
  <si>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</si>
  <si>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</si>
  <si>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</si>
  <si>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</si>
  <si>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</si>
  <si>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</si>
  <si>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</si>
  <si>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</si>
  <si>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</si>
  <si>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</si>
  <si>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</si>
  <si>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</si>
  <si>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</si>
  <si>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</si>
  <si>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</si>
  <si>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</si>
  <si>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</si>
  <si>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</si>
  <si>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</si>
  <si>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</si>
  <si>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</si>
  <si>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</si>
  <si>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</si>
  <si>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</si>
  <si>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</si>
  <si>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</si>
  <si>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</si>
  <si>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</si>
  <si>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</si>
  <si>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</si>
  <si>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</si>
  <si>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</si>
  <si>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</si>
  <si>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</si>
  <si>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</si>
  <si>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</si>
  <si>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</si>
  <si>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</si>
  <si>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</si>
  <si>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</si>
  <si>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</si>
  <si>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</si>
  <si>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</si>
  <si>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</si>
  <si>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</si>
  <si>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</si>
  <si>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</si>
  <si>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</si>
  <si>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</si>
  <si>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</si>
  <si>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</si>
  <si>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</si>
  <si>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</si>
  <si>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</si>
  <si>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</si>
  <si>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</si>
  <si>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</si>
  <si>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</si>
  <si>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</si>
  <si>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</si>
  <si>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</si>
  <si>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</si>
  <si>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</si>
  <si>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</si>
  <si>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</si>
  <si>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</si>
  <si>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</si>
  <si>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</si>
  <si>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</si>
  <si>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</si>
  <si>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</si>
  <si>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</si>
  <si>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</si>
  <si>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</si>
  <si>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</si>
  <si>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</si>
  <si>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</si>
  <si>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</si>
  <si>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</si>
  <si>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</si>
  <si>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</si>
  <si>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</si>
  <si>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</si>
  <si>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</si>
  <si>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</si>
  <si>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</si>
  <si>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</si>
  <si>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</si>
  <si>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</si>
  <si>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</si>
  <si>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</si>
  <si>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</si>
  <si>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</si>
  <si>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</si>
  <si>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</si>
  <si>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</si>
  <si>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</si>
  <si>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</si>
  <si>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</si>
  <si>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</si>
  <si>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</si>
  <si>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</si>
  <si>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</si>
  <si>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</si>
  <si>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</si>
  <si>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</si>
  <si>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</si>
  <si>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</si>
  <si>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</si>
  <si>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</si>
  <si>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</si>
  <si>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</si>
  <si>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</si>
  <si>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</si>
  <si>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</si>
  <si>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</si>
  <si>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</si>
  <si>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</si>
  <si>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</si>
  <si>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</si>
  <si>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</si>
  <si>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</si>
  <si>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</si>
  <si>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</si>
  <si>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</si>
  <si>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</si>
  <si>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</si>
  <si>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</si>
  <si>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</si>
  <si>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</si>
  <si>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</si>
  <si>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</si>
  <si>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</si>
  <si>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</si>
  <si>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</si>
  <si>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</si>
  <si>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</si>
  <si>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</si>
  <si>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</si>
  <si>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</si>
  <si>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</si>
  <si>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</si>
  <si>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</si>
  <si>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</si>
  <si>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</si>
  <si>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</si>
  <si>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</si>
  <si>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</si>
  <si>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</si>
  <si>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</si>
  <si>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</si>
  <si>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</si>
  <si>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</si>
  <si>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</si>
  <si>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</si>
  <si>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</si>
  <si>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</si>
  <si>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</si>
  <si>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</si>
  <si>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</si>
  <si>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</si>
  <si>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</si>
  <si>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</si>
  <si>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</si>
  <si>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</si>
  <si>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</si>
  <si>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</si>
  <si>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</si>
  <si>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</si>
  <si>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</si>
  <si>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</si>
  <si>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</si>
  <si>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</si>
  <si>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</si>
  <si>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</si>
  <si>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</si>
  <si>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</si>
  <si>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</si>
  <si>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</si>
  <si>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</si>
  <si>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</si>
  <si>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</si>
  <si>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</si>
  <si>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</si>
  <si>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</si>
  <si>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</si>
  <si>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</si>
  <si>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</si>
  <si>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</si>
  <si>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</si>
  <si>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</si>
  <si>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</si>
  <si>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</si>
  <si>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</si>
  <si>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</si>
  <si>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</si>
  <si>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</si>
  <si>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</si>
  <si>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</si>
  <si>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</si>
  <si>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</si>
  <si>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</si>
  <si>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</si>
  <si>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</si>
  <si>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</si>
  <si>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</si>
  <si>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</si>
  <si>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</si>
  <si>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</si>
  <si>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</si>
  <si>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</si>
  <si>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</si>
  <si>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</si>
  <si>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</si>
  <si>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</si>
  <si>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</si>
  <si>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</si>
  <si>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</si>
  <si>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</si>
  <si>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</si>
  <si>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</si>
  <si>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</si>
  <si>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</si>
  <si>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</si>
  <si>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</si>
  <si>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</si>
  <si>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</si>
  <si>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</si>
  <si>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</si>
  <si>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</si>
  <si>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</si>
  <si>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</si>
  <si>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</si>
  <si>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</si>
  <si>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</si>
  <si>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</si>
  <si>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</si>
  <si>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</si>
  <si>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</si>
  <si>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</si>
  <si>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</si>
  <si>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</si>
  <si>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</si>
  <si>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</si>
  <si>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</si>
  <si>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</si>
  <si>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</si>
  <si>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</si>
  <si>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</si>
  <si>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</si>
  <si>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</si>
  <si>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</si>
  <si>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</si>
  <si>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</si>
  <si>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</si>
  <si>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</si>
  <si>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</si>
  <si>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</si>
  <si>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</si>
  <si>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</si>
  <si>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</si>
  <si>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</si>
  <si>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</si>
  <si>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</si>
  <si>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</si>
  <si>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</si>
  <si>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</si>
  <si>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</si>
  <si>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</si>
  <si>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</si>
  <si>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</si>
  <si>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</si>
  <si>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</si>
  <si>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</si>
  <si>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</si>
  <si>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</si>
  <si>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</si>
  <si>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</si>
  <si>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</si>
  <si>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</si>
  <si>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</si>
  <si>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</si>
  <si>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</si>
  <si>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</si>
  <si>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</si>
  <si>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</si>
  <si>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</si>
  <si>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</si>
  <si>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</si>
  <si>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</si>
  <si>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</si>
  <si>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</si>
  <si>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</si>
  <si>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</si>
  <si>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</si>
  <si>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</si>
  <si>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</si>
  <si>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</si>
  <si>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</si>
  <si>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</si>
  <si>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</si>
  <si>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</si>
  <si>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</si>
  <si>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</si>
  <si>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</si>
  <si>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</si>
  <si>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</si>
  <si>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</si>
  <si>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</si>
  <si>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</si>
  <si>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</si>
  <si>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</si>
  <si>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</si>
  <si>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</si>
  <si>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</si>
  <si>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</si>
  <si>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</si>
  <si>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</si>
  <si>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</si>
  <si>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</si>
  <si>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</si>
  <si>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</si>
  <si>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</si>
  <si>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</si>
  <si>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</si>
  <si>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</si>
  <si>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</si>
  <si>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</si>
  <si>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</si>
  <si>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</si>
  <si>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</si>
  <si>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</si>
  <si>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</si>
  <si>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</si>
  <si>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</si>
  <si>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</si>
  <si>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</si>
  <si>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</si>
  <si>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</si>
  <si>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</si>
  <si>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</si>
  <si>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</si>
  <si>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</si>
  <si>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</si>
  <si>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</si>
  <si>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</si>
  <si>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</si>
  <si>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</si>
  <si>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</si>
  <si>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</si>
  <si>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</si>
  <si>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</si>
  <si>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</si>
  <si>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</si>
  <si>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</si>
  <si>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</si>
  <si>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</si>
  <si>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</si>
  <si>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</si>
  <si>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</si>
  <si>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</si>
  <si>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</si>
  <si>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</si>
  <si>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</si>
  <si>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</si>
  <si>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</si>
  <si>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</si>
  <si>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</si>
  <si>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</si>
  <si>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</si>
  <si>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</si>
  <si>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</si>
  <si>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</si>
  <si>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</si>
  <si>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</si>
  <si>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</si>
  <si>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</si>
  <si>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</si>
  <si>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</si>
  <si>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</si>
  <si>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</si>
  <si>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</si>
  <si>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</si>
  <si>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</si>
  <si>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</si>
  <si>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</si>
  <si>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</si>
  <si>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</si>
  <si>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</si>
  <si>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</si>
  <si>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</si>
  <si>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</si>
  <si>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</si>
  <si>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</si>
  <si>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</si>
  <si>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</si>
  <si>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</si>
  <si>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</si>
  <si>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</si>
  <si>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</si>
  <si>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</si>
  <si>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</si>
  <si>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</si>
  <si>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</si>
  <si>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</si>
  <si>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</si>
  <si>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</si>
  <si>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</si>
  <si>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</si>
  <si>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</si>
  <si>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</si>
  <si>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</si>
  <si>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</si>
  <si>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</si>
  <si>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</si>
  <si>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</si>
  <si>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</si>
  <si>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</si>
  <si>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</si>
  <si>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</si>
  <si>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</si>
  <si>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</si>
  <si>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</si>
  <si>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</si>
  <si>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</si>
  <si>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</si>
  <si>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</si>
  <si>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</si>
  <si>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</si>
  <si>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</si>
  <si>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</si>
  <si>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</si>
  <si>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</si>
  <si>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</si>
  <si>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</si>
  <si>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</si>
  <si>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</si>
  <si>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</si>
  <si>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</si>
  <si>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</si>
  <si>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</si>
  <si>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</si>
  <si>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</si>
  <si>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</si>
  <si>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</si>
  <si>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</si>
  <si>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</si>
  <si>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</si>
  <si>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</si>
  <si>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</si>
  <si>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</si>
  <si>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</si>
  <si>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</si>
  <si>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</si>
  <si>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</si>
  <si>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</si>
  <si>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</si>
  <si>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</si>
  <si>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</si>
  <si>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</si>
  <si>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</si>
  <si>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</si>
  <si>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</si>
  <si>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</si>
  <si>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</si>
  <si>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</si>
  <si>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</si>
  <si>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</si>
  <si>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</si>
  <si>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</si>
  <si>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</si>
  <si>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</si>
  <si>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</si>
  <si>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</si>
  <si>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</si>
  <si>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</si>
  <si>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</si>
  <si>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</si>
  <si>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</si>
  <si>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</si>
  <si>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</si>
  <si>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</si>
  <si>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</si>
  <si>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</si>
  <si>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</si>
  <si>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</si>
  <si>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</si>
  <si>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</si>
  <si>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</si>
  <si>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</si>
  <si>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</si>
  <si>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</si>
  <si>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</si>
  <si>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</si>
  <si>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</si>
  <si>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</si>
  <si>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</si>
  <si>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</si>
  <si>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</si>
  <si>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</si>
  <si>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</si>
  <si>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</si>
  <si>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</si>
  <si>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</si>
  <si>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</si>
  <si>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</si>
  <si>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</si>
  <si>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</si>
  <si>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</si>
  <si>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</si>
  <si>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</si>
  <si>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</si>
  <si>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</si>
  <si>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</si>
  <si>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</si>
  <si>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</si>
  <si>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</si>
  <si>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</si>
  <si>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</si>
  <si>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</si>
  <si>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</si>
  <si>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</si>
  <si>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</si>
  <si>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</si>
  <si>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</si>
  <si>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</si>
  <si>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</si>
  <si>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</si>
  <si>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</si>
  <si>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</si>
  <si>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</si>
  <si>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</si>
  <si>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</si>
  <si>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</si>
  <si>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</si>
  <si>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</si>
  <si>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</si>
  <si>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</si>
  <si>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</si>
  <si>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</si>
  <si>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</si>
  <si>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</si>
  <si>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</si>
  <si>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</si>
  <si>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</si>
  <si>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</si>
  <si>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</si>
  <si>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</si>
  <si>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</si>
  <si>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</si>
  <si>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</si>
  <si>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</si>
  <si>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</si>
  <si>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</si>
  <si>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</si>
  <si>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</si>
  <si>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</si>
  <si>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</si>
  <si>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</si>
  <si>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</si>
  <si>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</si>
  <si>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</si>
  <si>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</si>
  <si>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</si>
  <si>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</si>
  <si>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</si>
  <si>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</si>
  <si>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</si>
  <si>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</si>
  <si>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</si>
  <si>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</si>
  <si>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</si>
  <si>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</si>
  <si>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</si>
  <si>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</si>
  <si>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</si>
  <si>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</si>
  <si>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</si>
  <si>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</si>
  <si>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</si>
  <si>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</si>
  <si>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</si>
  <si>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</si>
  <si>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</si>
  <si>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</si>
  <si>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</si>
  <si>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</si>
  <si>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</si>
  <si>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</si>
  <si>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</si>
  <si>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</si>
  <si>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</si>
  <si>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</si>
  <si>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</si>
  <si>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</si>
  <si>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</si>
  <si>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</si>
  <si>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</si>
  <si>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</si>
  <si>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</si>
  <si>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</si>
  <si>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</si>
  <si>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</si>
  <si>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</si>
  <si>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</si>
  <si>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</si>
  <si>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</si>
  <si>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</si>
  <si>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</si>
  <si>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</si>
  <si>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</si>
  <si>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</si>
  <si>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</si>
  <si>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</si>
  <si>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</si>
  <si>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</si>
  <si>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</si>
  <si>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</si>
  <si>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</si>
  <si>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</si>
  <si>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</si>
  <si>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</si>
  <si>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</si>
  <si>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</si>
  <si>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</si>
  <si>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</si>
  <si>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</si>
  <si>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</si>
  <si>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</si>
  <si>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</si>
  <si>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</si>
  <si>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</si>
  <si>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</si>
  <si>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</si>
  <si>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</si>
  <si>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</si>
  <si>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</si>
  <si>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</si>
  <si>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</si>
  <si>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</si>
  <si>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</si>
  <si>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</si>
  <si>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</si>
  <si>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</si>
  <si>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</si>
  <si>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</si>
  <si>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</si>
  <si>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</si>
  <si>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</si>
  <si>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</si>
  <si>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</si>
  <si>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</si>
  <si>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</si>
  <si>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</si>
  <si>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</si>
  <si>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</si>
  <si>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</si>
  <si>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</si>
  <si>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</si>
  <si>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</si>
  <si>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</si>
  <si>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</si>
  <si>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</si>
  <si>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</si>
  <si>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</si>
  <si>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</si>
  <si>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</si>
  <si>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</si>
  <si>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</si>
  <si>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</si>
  <si>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</si>
  <si>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</si>
  <si>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</si>
  <si>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</si>
  <si>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</si>
  <si>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</si>
  <si>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</si>
  <si>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</si>
  <si>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</si>
  <si>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</si>
  <si>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</si>
  <si>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</si>
  <si>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</si>
  <si>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</si>
  <si>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</si>
  <si>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</si>
  <si>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</si>
  <si>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</si>
  <si>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</si>
  <si>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</si>
  <si>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</si>
  <si>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</si>
  <si>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</si>
  <si>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</si>
  <si>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</si>
  <si>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</si>
  <si>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</si>
  <si>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</si>
  <si>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</si>
  <si>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</si>
  <si>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</si>
  <si>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</si>
  <si>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</si>
  <si>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</si>
  <si>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</si>
  <si>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</si>
  <si>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</si>
  <si>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</si>
  <si>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</si>
  <si>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</si>
  <si>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</si>
  <si>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</si>
  <si>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</si>
  <si>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</si>
  <si>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</si>
  <si>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</si>
  <si>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</si>
  <si>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</si>
  <si>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</si>
  <si>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</si>
  <si>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</si>
  <si>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</si>
  <si>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</si>
  <si>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</si>
  <si>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</si>
  <si>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</si>
  <si>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</si>
  <si>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</si>
  <si>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</si>
  <si>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</si>
  <si>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</si>
  <si>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</si>
  <si>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</si>
  <si>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</si>
  <si>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</si>
  <si>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</si>
  <si>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</si>
  <si>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</si>
  <si>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</si>
  <si>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</si>
  <si>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</si>
  <si>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</si>
  <si>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</si>
  <si>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</si>
  <si>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</si>
  <si>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</si>
  <si>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</si>
  <si>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</si>
  <si>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</si>
  <si>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</si>
  <si>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</si>
  <si>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</si>
  <si>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</si>
  <si>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</si>
  <si>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</si>
  <si>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</si>
  <si>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</si>
  <si>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</si>
  <si>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</si>
  <si>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</si>
  <si>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</si>
  <si>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</si>
  <si>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</si>
  <si>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</si>
  <si>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</si>
  <si>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</si>
  <si>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</si>
  <si>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</si>
  <si>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</si>
  <si>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</si>
  <si>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</si>
  <si>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</si>
  <si>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</si>
  <si>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</si>
  <si>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</si>
  <si>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</si>
  <si>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</si>
  <si>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</si>
  <si>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</si>
  <si>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</si>
  <si>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</si>
  <si>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</si>
  <si>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</si>
  <si>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</si>
  <si>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</si>
  <si>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</si>
  <si>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</si>
  <si>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</si>
  <si>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</si>
  <si>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</si>
  <si>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</si>
  <si>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</si>
  <si>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</si>
  <si>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</si>
  <si>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</si>
  <si>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</si>
  <si>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</si>
  <si>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</si>
  <si>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</si>
  <si>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</si>
  <si>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</si>
  <si>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</si>
  <si>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</si>
  <si>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</si>
  <si>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</si>
  <si>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</si>
  <si>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</si>
  <si>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</si>
  <si>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</si>
  <si>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</si>
  <si>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</si>
  <si>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</si>
  <si>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</si>
  <si>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</si>
  <si>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</si>
  <si>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</si>
  <si>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</si>
  <si>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</si>
  <si>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</si>
  <si>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</si>
  <si>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</si>
  <si>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</si>
  <si>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</si>
  <si>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</si>
  <si>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</si>
  <si>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</si>
  <si>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</si>
  <si>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</si>
  <si>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</si>
  <si>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</si>
  <si>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</si>
  <si>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</si>
  <si>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</si>
  <si>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</si>
  <si>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</si>
  <si>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</si>
  <si>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</si>
  <si>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</si>
  <si>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</si>
  <si>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</si>
  <si>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</si>
  <si>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</si>
  <si>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</si>
  <si>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</si>
  <si>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</si>
  <si>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</si>
  <si>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</si>
  <si>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</si>
  <si>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</si>
  <si>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</si>
  <si>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</si>
  <si>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</si>
  <si>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</si>
  <si>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</si>
  <si>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</si>
  <si>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</si>
  <si>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</si>
  <si>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</si>
  <si>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</si>
  <si>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</si>
  <si>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</si>
  <si>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</si>
  <si>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</si>
  <si>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</si>
  <si>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</si>
  <si>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</si>
  <si>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</si>
  <si>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</si>
  <si>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</si>
  <si>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</si>
  <si>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</si>
  <si>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</si>
  <si>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</si>
  <si>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</si>
  <si>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</si>
  <si>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</si>
  <si>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</si>
  <si>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</si>
  <si>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</si>
  <si>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</si>
  <si>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</si>
  <si>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</si>
  <si>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</si>
  <si>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</si>
  <si>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</si>
  <si>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</si>
  <si>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</si>
  <si>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</si>
  <si>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</si>
  <si>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</si>
  <si>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</si>
  <si>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</si>
  <si>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</si>
  <si>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</si>
  <si>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</si>
  <si>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</si>
  <si>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</si>
  <si>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</si>
  <si>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</si>
  <si>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</si>
  <si>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</si>
  <si>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</si>
  <si>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</si>
  <si>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</si>
  <si>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</si>
  <si>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</si>
  <si>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</si>
  <si>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</si>
  <si>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</si>
  <si>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</si>
  <si>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</si>
  <si>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</si>
  <si>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</si>
  <si>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</si>
  <si>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</si>
  <si>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</si>
  <si>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</si>
  <si>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</si>
  <si>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</si>
  <si>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</si>
  <si>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</si>
  <si>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</si>
  <si>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</si>
  <si>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</si>
  <si>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</si>
  <si>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</si>
  <si>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</si>
  <si>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</si>
  <si>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</si>
  <si>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</si>
  <si>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</si>
  <si>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</si>
  <si>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</si>
  <si>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</si>
  <si>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</si>
  <si>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</si>
  <si>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</si>
  <si>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</si>
  <si>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</si>
  <si>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</si>
  <si>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</si>
  <si>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</si>
  <si>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</si>
  <si>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</si>
  <si>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</si>
  <si>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</si>
  <si>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</si>
  <si>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</si>
  <si>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</si>
  <si>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</si>
  <si>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</si>
  <si>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</si>
  <si>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</si>
  <si>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</si>
  <si>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</si>
  <si>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</si>
  <si>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</si>
  <si>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</si>
  <si>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</si>
  <si>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</si>
  <si>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</si>
  <si>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</si>
  <si>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</si>
  <si>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</si>
  <si>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</si>
  <si>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</si>
  <si>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</si>
  <si>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</si>
  <si>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</si>
  <si>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</si>
  <si>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</si>
  <si>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</si>
  <si>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</si>
  <si>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</si>
  <si>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</si>
  <si>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</si>
  <si>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</si>
  <si>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</si>
  <si>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</si>
  <si>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</si>
  <si>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</si>
  <si>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</si>
  <si>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</si>
  <si>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</si>
  <si>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</si>
  <si>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</si>
  <si>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</si>
  <si>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</si>
  <si>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</si>
  <si>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</si>
  <si>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</si>
  <si>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</si>
  <si>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</si>
  <si>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</si>
  <si>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</si>
  <si>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</si>
  <si>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</si>
  <si>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</si>
  <si>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</si>
  <si>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</si>
  <si>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</si>
  <si>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</si>
  <si>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</si>
  <si>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</si>
  <si>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</si>
  <si>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</si>
  <si>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</si>
  <si>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</si>
  <si>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</si>
  <si>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</si>
  <si>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</si>
  <si>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</si>
  <si>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</si>
  <si>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</si>
  <si>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</si>
  <si>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</si>
  <si>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</si>
  <si>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</si>
  <si>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</si>
  <si>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</si>
  <si>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</si>
  <si>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</si>
  <si>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</si>
  <si>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</si>
  <si>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</si>
  <si>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</si>
  <si>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</si>
  <si>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</si>
  <si>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</si>
  <si>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</si>
  <si>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</si>
  <si>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</si>
  <si>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</si>
  <si>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</si>
  <si>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</si>
  <si>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</si>
  <si>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</si>
  <si>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</si>
  <si>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</si>
  <si>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</si>
  <si>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</si>
  <si>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</si>
  <si>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</si>
  <si>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</si>
  <si>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</si>
  <si>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</si>
  <si>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</si>
  <si>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</si>
  <si>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</si>
  <si>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</si>
  <si>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</si>
  <si>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</si>
  <si>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</si>
  <si>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</si>
  <si>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</si>
  <si>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</si>
  <si>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</si>
  <si>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</si>
  <si>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</si>
  <si>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</si>
  <si>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</si>
  <si>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</si>
  <si>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</si>
  <si>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</si>
  <si>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</si>
  <si>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</si>
  <si>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</si>
  <si>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</si>
  <si>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</si>
  <si>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</si>
  <si>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</si>
  <si>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</si>
  <si>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</si>
  <si>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</si>
  <si>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</si>
  <si>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</si>
  <si>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</si>
  <si>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</si>
  <si>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</si>
  <si>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</si>
  <si>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</si>
  <si>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</si>
  <si>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</si>
  <si>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</si>
  <si>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</si>
  <si>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</si>
  <si>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</si>
  <si>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</si>
  <si>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</si>
  <si>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</si>
  <si>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</si>
  <si>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</si>
  <si>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</si>
  <si>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</si>
  <si>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</si>
  <si>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</si>
  <si>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</si>
  <si>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</si>
  <si>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</si>
  <si>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</si>
  <si>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</si>
  <si>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</si>
  <si>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</si>
  <si>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</si>
  <si>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</si>
  <si>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</si>
  <si>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</si>
  <si>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</si>
  <si>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</si>
  <si>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</si>
  <si>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</si>
  <si>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</si>
  <si>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</si>
  <si>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</si>
  <si>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</si>
  <si>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</si>
  <si>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</si>
  <si>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</si>
  <si>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</si>
  <si>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</si>
  <si>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</si>
  <si>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</si>
  <si>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</si>
  <si>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</si>
  <si>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</si>
  <si>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</si>
  <si>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</si>
  <si>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</si>
  <si>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</si>
  <si>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</si>
  <si>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</si>
  <si>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</si>
  <si>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</si>
  <si>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</si>
  <si>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</si>
  <si>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</si>
  <si>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</si>
  <si>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</si>
  <si>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</si>
  <si>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</si>
  <si>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</si>
  <si>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</si>
  <si>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</si>
  <si>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</si>
  <si>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</si>
  <si>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</si>
  <si>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</si>
  <si>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</si>
  <si>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</si>
  <si>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</si>
  <si>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</si>
  <si>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</si>
  <si>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</si>
  <si>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</si>
  <si>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</si>
  <si>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</si>
  <si>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</si>
  <si>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</si>
  <si>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</si>
  <si>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</si>
  <si>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</si>
  <si>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</si>
  <si>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</si>
  <si>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</si>
  <si>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</si>
  <si>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</si>
  <si>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</si>
  <si>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</si>
  <si>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</si>
  <si>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</si>
  <si>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</si>
  <si>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</si>
  <si>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</si>
  <si>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</si>
  <si>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</si>
  <si>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</si>
  <si>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</si>
  <si>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</si>
  <si>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</si>
  <si>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</si>
  <si>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</si>
  <si>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</si>
  <si>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</si>
  <si>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</si>
  <si>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</si>
  <si>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</si>
  <si>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</si>
  <si>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</si>
  <si>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</si>
  <si>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</si>
  <si>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</si>
  <si>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</si>
  <si>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</si>
  <si>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</si>
  <si>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</si>
  <si>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</si>
  <si>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</si>
  <si>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</si>
  <si>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</si>
  <si>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</si>
  <si>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</si>
  <si>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</si>
  <si>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</si>
  <si>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</si>
  <si>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</si>
  <si>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</si>
  <si>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</si>
  <si>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</si>
  <si>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</si>
  <si>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</si>
  <si>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</si>
  <si>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</si>
  <si>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</si>
  <si>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</si>
  <si>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</si>
  <si>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</si>
  <si>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</si>
  <si>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</si>
  <si>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</si>
  <si>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</si>
  <si>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</si>
  <si>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</si>
  <si>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</si>
  <si>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</si>
  <si>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</si>
  <si>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</si>
  <si>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</si>
  <si>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</si>
  <si>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</si>
  <si>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</si>
  <si>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</si>
  <si>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</si>
  <si>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</si>
  <si>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</si>
  <si>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</si>
  <si>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</si>
  <si>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</si>
  <si>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</si>
  <si>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</si>
  <si>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</si>
  <si>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</si>
  <si>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</si>
  <si>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</si>
  <si>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</si>
  <si>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</si>
  <si>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</si>
  <si>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</si>
  <si>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</si>
  <si>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</si>
  <si>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</si>
  <si>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</si>
  <si>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</si>
  <si>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</si>
  <si>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</si>
  <si>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</si>
  <si>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</si>
  <si>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</si>
  <si>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</si>
  <si>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</si>
  <si>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</si>
  <si>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</si>
  <si>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</si>
  <si>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</si>
  <si>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</si>
  <si>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</si>
  <si>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</si>
  <si>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</si>
  <si>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</si>
  <si>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</si>
  <si>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</si>
  <si>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</si>
  <si>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</si>
  <si>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</si>
  <si>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</si>
  <si>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</si>
  <si>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</si>
  <si>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</si>
  <si>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</si>
  <si>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</si>
  <si>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</si>
  <si>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</si>
  <si>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</si>
  <si>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</si>
  <si>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</si>
  <si>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</si>
  <si>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</si>
  <si>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</si>
  <si>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</si>
  <si>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</si>
  <si>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</si>
  <si>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</si>
  <si>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</si>
  <si>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</si>
  <si>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</si>
  <si>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</si>
  <si>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</si>
  <si>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</si>
  <si>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</si>
  <si>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</si>
  <si>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</si>
  <si>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</si>
  <si>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</si>
  <si>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</si>
  <si>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</si>
  <si>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</si>
  <si>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</si>
  <si>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</si>
  <si>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</si>
  <si>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</si>
  <si>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</si>
  <si>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</si>
  <si>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</si>
  <si>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</si>
  <si>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</si>
  <si>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</si>
  <si>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</si>
  <si>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</si>
  <si>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</si>
  <si>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</si>
  <si>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</si>
  <si>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</si>
  <si>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</si>
  <si>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</si>
  <si>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</si>
  <si>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</si>
  <si>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</si>
  <si>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</si>
  <si>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</si>
  <si>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</si>
  <si>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</si>
  <si>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</si>
  <si>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</si>
  <si>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</si>
  <si>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</si>
  <si>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</si>
  <si>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</si>
  <si>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</si>
  <si>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</si>
  <si>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</si>
  <si>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</si>
  <si>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</si>
  <si>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</si>
  <si>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</si>
  <si>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</si>
  <si>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</si>
  <si>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</si>
  <si>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</si>
  <si>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</si>
  <si>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</si>
  <si>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</si>
  <si>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</si>
  <si>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</si>
  <si>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</si>
  <si>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</si>
  <si>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</si>
  <si>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</si>
  <si>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</si>
  <si>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</si>
  <si>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</si>
  <si>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</si>
  <si>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</si>
  <si>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</si>
  <si>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</si>
  <si>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</si>
  <si>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</si>
  <si>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</si>
  <si>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</si>
  <si>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</si>
  <si>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</si>
  <si>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</si>
  <si>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</si>
  <si>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</si>
  <si>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</si>
  <si>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</si>
  <si>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</si>
  <si>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</si>
  <si>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</si>
  <si>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</si>
  <si>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</si>
  <si>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</si>
  <si>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</si>
  <si>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</si>
  <si>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</si>
  <si>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</si>
  <si>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</si>
  <si>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</si>
  <si>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</si>
  <si>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</si>
  <si>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</si>
  <si>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</si>
  <si>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</si>
  <si>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</si>
  <si>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</si>
  <si>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</si>
  <si>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</si>
  <si>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</si>
  <si>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</si>
  <si>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</si>
  <si>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</si>
  <si>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</si>
  <si>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</si>
  <si>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</si>
  <si>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</si>
  <si>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</si>
  <si>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</si>
  <si>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</si>
  <si>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</si>
  <si>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</si>
  <si>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</si>
  <si>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</si>
  <si>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</si>
  <si>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</si>
  <si>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</si>
  <si>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</si>
  <si>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</si>
  <si>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</si>
  <si>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</si>
  <si>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</si>
  <si>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</si>
  <si>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</si>
  <si>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</si>
  <si>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</si>
  <si>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</si>
  <si>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</si>
  <si>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</si>
  <si>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</si>
  <si>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</si>
  <si>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</si>
  <si>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</si>
  <si>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</si>
  <si>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</si>
  <si>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</si>
  <si>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</si>
  <si>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</si>
  <si>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</si>
  <si>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</si>
  <si>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</si>
  <si>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</si>
  <si>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</si>
  <si>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</si>
  <si>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</si>
  <si>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</si>
  <si>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</si>
  <si>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</si>
  <si>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</si>
  <si>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</si>
  <si>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</si>
  <si>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</si>
  <si>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</si>
  <si>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</si>
  <si>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</si>
  <si>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</si>
  <si>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</si>
  <si>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</si>
  <si>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</si>
  <si>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</si>
  <si>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</si>
  <si>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</si>
  <si>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</si>
  <si>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</si>
  <si>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</si>
  <si>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</si>
  <si>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</si>
  <si>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</si>
  <si>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</si>
  <si>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</si>
  <si>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</si>
  <si>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</si>
  <si>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</si>
  <si>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</si>
  <si>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</si>
  <si>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</si>
  <si>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</si>
  <si>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</si>
  <si>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</si>
  <si>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</si>
  <si>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</si>
  <si>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</si>
  <si>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</si>
  <si>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</si>
  <si>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</si>
  <si>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</si>
  <si>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</si>
  <si>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</si>
  <si>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</si>
  <si>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</si>
  <si>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</si>
  <si>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</si>
  <si>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</si>
  <si>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</si>
  <si>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</si>
  <si>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</si>
  <si>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</si>
  <si>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</si>
  <si>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</si>
  <si>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</si>
  <si>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</si>
  <si>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</si>
  <si>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</si>
  <si>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</si>
  <si>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</si>
  <si>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</si>
  <si>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</si>
  <si>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</si>
  <si>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</si>
  <si>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</si>
  <si>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</si>
  <si>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</si>
  <si>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</si>
  <si>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</si>
  <si>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</si>
  <si>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</si>
  <si>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</si>
  <si>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</si>
  <si>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</si>
  <si>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</si>
  <si>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</si>
  <si>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</si>
  <si>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</si>
  <si>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</si>
  <si>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</si>
  <si>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</si>
  <si>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</si>
  <si>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</si>
  <si>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</si>
  <si>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</si>
  <si>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</si>
  <si>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</si>
  <si>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</si>
  <si>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</si>
  <si>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</si>
  <si>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</si>
  <si>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</si>
  <si>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</si>
  <si>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</si>
  <si>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</si>
  <si>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</si>
  <si>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</si>
  <si>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</si>
  <si>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</si>
  <si>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</si>
  <si>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</si>
  <si>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</si>
  <si>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</si>
  <si>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</si>
  <si>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</si>
  <si>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</si>
  <si>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</si>
  <si>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</si>
  <si>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</si>
  <si>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</si>
  <si>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</si>
  <si>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</si>
  <si>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</si>
  <si>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</si>
  <si>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</si>
  <si>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</si>
  <si>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</si>
  <si>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</si>
  <si>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</si>
  <si>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</si>
  <si>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</si>
  <si>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</si>
  <si>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</si>
  <si>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</si>
  <si>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</si>
  <si>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</si>
  <si>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</si>
  <si>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</si>
  <si>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</si>
  <si>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</si>
  <si>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</si>
  <si>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</si>
  <si>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</si>
  <si>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</si>
  <si>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</si>
  <si>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</si>
  <si>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</si>
  <si>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</si>
  <si>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</si>
  <si>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</si>
  <si>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</si>
  <si>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</si>
  <si>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</si>
  <si>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</si>
  <si>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</si>
  <si>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</si>
  <si>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</si>
  <si>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</si>
  <si>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</si>
  <si>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</si>
  <si>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</si>
  <si>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</si>
  <si>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</si>
  <si>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</si>
  <si>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</si>
  <si>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</si>
  <si>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</si>
  <si>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</si>
  <si>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</si>
  <si>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</si>
  <si>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</si>
  <si>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</si>
  <si>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</si>
  <si>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</si>
  <si>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</si>
  <si>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</si>
  <si>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</si>
  <si>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</si>
  <si>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</si>
  <si>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</si>
  <si>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</si>
  <si>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</si>
  <si>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</si>
  <si>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</si>
  <si>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</si>
  <si>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</si>
  <si>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</si>
  <si>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</si>
  <si>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</si>
  <si>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</si>
  <si>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</si>
  <si>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</si>
  <si>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</si>
  <si>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</si>
  <si>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</si>
  <si>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</si>
  <si>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</si>
  <si>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</si>
  <si>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</si>
  <si>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</si>
  <si>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</si>
  <si>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</si>
  <si>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</si>
  <si>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</si>
  <si>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</si>
  <si>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</si>
  <si>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</si>
  <si>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</si>
  <si>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</si>
  <si>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</si>
  <si>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</si>
  <si>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</si>
  <si>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</si>
  <si>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</si>
  <si>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</si>
  <si>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</si>
  <si>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</si>
  <si>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</si>
  <si>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</si>
  <si>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</si>
  <si>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</si>
  <si>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</si>
  <si>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</si>
  <si>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</si>
  <si>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</si>
  <si>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</si>
  <si>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</si>
  <si>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</si>
  <si>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</si>
  <si>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</si>
  <si>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</si>
  <si>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</si>
  <si>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</si>
  <si>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</si>
  <si>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</si>
  <si>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</si>
  <si>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</si>
  <si>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</si>
  <si>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</si>
  <si>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</si>
  <si>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</si>
  <si>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</si>
  <si>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</si>
  <si>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</si>
  <si>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</si>
  <si>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</si>
  <si>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</si>
  <si>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</si>
  <si>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</si>
  <si>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</si>
  <si>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</si>
  <si>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</si>
  <si>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</si>
  <si>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</si>
  <si>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</si>
  <si>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</si>
  <si>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</si>
  <si>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</si>
  <si>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</si>
  <si>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</si>
  <si>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</si>
  <si>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</si>
  <si>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</si>
  <si>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</si>
  <si>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</si>
  <si>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</si>
  <si>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</si>
  <si>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</si>
  <si>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</si>
  <si>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</si>
  <si>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</si>
  <si>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</si>
  <si>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</si>
  <si>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</si>
  <si>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</si>
  <si>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</si>
  <si>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</si>
  <si>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</si>
  <si>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</si>
  <si>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</si>
  <si>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</si>
  <si>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</si>
  <si>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</si>
  <si>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</si>
  <si>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</si>
  <si>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</si>
  <si>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</si>
  <si>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</si>
  <si>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</si>
  <si>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</si>
  <si>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</si>
  <si>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</si>
  <si>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</si>
  <si>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</si>
  <si>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</si>
  <si>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</si>
  <si>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</si>
  <si>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</si>
  <si>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</si>
  <si>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</si>
  <si>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</si>
  <si>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</si>
  <si>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</si>
  <si>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</si>
  <si>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</si>
  <si>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</si>
  <si>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</si>
  <si>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</si>
  <si>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</si>
  <si>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</si>
  <si>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</si>
  <si>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</si>
  <si>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</si>
  <si>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</si>
  <si>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</si>
  <si>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</si>
  <si>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</si>
  <si>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</si>
  <si>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</si>
  <si>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</si>
  <si>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</si>
  <si>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</si>
  <si>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</si>
  <si>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</si>
  <si>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</si>
  <si>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</si>
  <si>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</si>
  <si>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</si>
  <si>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</si>
  <si>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</si>
  <si>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</si>
  <si>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</si>
  <si>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</si>
  <si>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</si>
  <si>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</si>
  <si>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</si>
  <si>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</si>
  <si>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</si>
  <si>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</si>
  <si>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</si>
  <si>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</si>
  <si>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</si>
  <si>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</si>
  <si>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</si>
  <si>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</si>
  <si>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</si>
  <si>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</si>
  <si>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</si>
  <si>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</si>
  <si>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</si>
  <si>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</si>
  <si>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</si>
  <si>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</si>
  <si>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</si>
  <si>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</si>
  <si>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</si>
  <si>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</si>
  <si>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</si>
  <si>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</si>
  <si>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</si>
  <si>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</si>
  <si>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</si>
  <si>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</si>
  <si>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</si>
  <si>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</si>
  <si>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</si>
  <si>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</si>
  <si>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</si>
  <si>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</si>
  <si>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</si>
  <si>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</si>
  <si>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</si>
  <si>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</si>
  <si>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</si>
  <si>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</si>
  <si>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</si>
  <si>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</si>
  <si>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</si>
  <si>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</si>
  <si>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</si>
  <si>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</si>
  <si>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</si>
  <si>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</si>
  <si>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</si>
  <si>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</si>
  <si>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</si>
  <si>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</si>
  <si>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</si>
  <si>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</si>
  <si>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</si>
  <si>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</si>
  <si>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</si>
  <si>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</si>
  <si>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</si>
  <si>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</si>
  <si>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</si>
  <si>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</si>
  <si>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</si>
  <si>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</si>
  <si>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</si>
  <si>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</si>
  <si>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</si>
  <si>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</si>
  <si>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</si>
  <si>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</si>
  <si>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</si>
  <si>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</si>
  <si>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</si>
  <si>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</si>
  <si>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</si>
  <si>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</si>
  <si>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</si>
  <si>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</si>
  <si>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</si>
  <si>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</si>
  <si>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</si>
  <si>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</si>
  <si>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</si>
  <si>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</si>
  <si>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</si>
  <si>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</si>
  <si>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</si>
  <si>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</si>
  <si>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</si>
  <si>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</si>
  <si>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</si>
  <si>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</si>
  <si>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</si>
  <si>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</si>
  <si>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</si>
  <si>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</si>
  <si>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</si>
  <si>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</si>
  <si>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</si>
  <si>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</si>
  <si>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</si>
  <si>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</si>
  <si>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</si>
  <si>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</si>
  <si>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</si>
  <si>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</si>
  <si>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</si>
  <si>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</si>
  <si>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</si>
  <si>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</si>
  <si>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</si>
  <si>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</si>
  <si>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</si>
  <si>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</si>
  <si>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</si>
  <si>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</si>
  <si>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</si>
  <si>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</si>
  <si>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</si>
  <si>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</si>
  <si>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</si>
  <si>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</si>
  <si>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</si>
  <si>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</si>
  <si>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</si>
  <si>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</si>
  <si>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</si>
  <si>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</si>
  <si>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</si>
  <si>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</si>
  <si>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</si>
  <si>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</si>
  <si>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</si>
  <si>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</si>
  <si>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</si>
  <si>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</si>
  <si>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</si>
  <si>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</si>
  <si>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</si>
  <si>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</si>
  <si>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</si>
  <si>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</si>
  <si>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</si>
  <si>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</si>
  <si>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</si>
  <si>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</si>
  <si>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</si>
  <si>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</si>
  <si>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</si>
  <si>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</si>
  <si>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</si>
  <si>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</si>
  <si>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</si>
  <si>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</si>
  <si>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</si>
  <si>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</si>
  <si>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</si>
  <si>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</si>
  <si>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</si>
  <si>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</si>
  <si>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</si>
  <si>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</si>
  <si>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</si>
  <si>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</si>
  <si>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</si>
  <si>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</si>
  <si>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</si>
  <si>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</si>
  <si>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</si>
  <si>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</si>
  <si>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</si>
  <si>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</si>
  <si>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</si>
  <si>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</si>
  <si>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</si>
  <si>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</si>
  <si>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</si>
  <si>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</si>
  <si>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</si>
  <si>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</si>
  <si>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</si>
  <si>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</si>
  <si>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</si>
  <si>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</si>
  <si>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</si>
  <si>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</si>
  <si>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</si>
  <si>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</si>
  <si>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</si>
  <si>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</si>
  <si>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</si>
  <si>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</si>
  <si>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</si>
  <si>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</si>
  <si>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</si>
  <si>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</si>
  <si>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</si>
  <si>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</si>
  <si>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</si>
  <si>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</si>
  <si>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</si>
  <si>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</si>
  <si>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</si>
  <si>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</si>
  <si>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</si>
  <si>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</si>
  <si>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</si>
  <si>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</si>
  <si>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</si>
  <si>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</si>
  <si>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</si>
  <si>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</si>
  <si>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</si>
  <si>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</si>
  <si>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</si>
  <si>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</si>
  <si>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</si>
  <si>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</si>
  <si>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</si>
  <si>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</si>
  <si>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</si>
  <si>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</si>
  <si>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</si>
  <si>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</si>
  <si>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</si>
  <si>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</si>
  <si>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</si>
  <si>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</si>
  <si>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</si>
  <si>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</si>
  <si>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</si>
  <si>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</si>
  <si>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</si>
  <si>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</si>
  <si>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</si>
  <si>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</si>
  <si>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</si>
  <si>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</si>
  <si>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</si>
  <si>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</si>
  <si>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</si>
  <si>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</si>
  <si>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</si>
  <si>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</si>
  <si>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</si>
  <si>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</si>
  <si>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</si>
  <si>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</si>
  <si>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</si>
  <si>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</si>
  <si>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</si>
  <si>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</si>
  <si>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</si>
  <si>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</si>
  <si>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</si>
  <si>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</si>
  <si>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</si>
  <si>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</si>
  <si>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</si>
  <si>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</si>
  <si>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</si>
  <si>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</si>
  <si>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</si>
  <si>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</si>
  <si>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</si>
  <si>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</si>
  <si>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</si>
  <si>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</si>
  <si>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</si>
  <si>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</si>
  <si>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</si>
  <si>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</si>
  <si>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</si>
  <si>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</si>
  <si>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</si>
  <si>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</si>
  <si>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</si>
  <si>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</si>
  <si>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</si>
  <si>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</si>
  <si>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</si>
  <si>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</si>
  <si>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</si>
  <si>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</si>
  <si>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</si>
  <si>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</si>
  <si>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</si>
  <si>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</si>
  <si>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</si>
  <si>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</si>
  <si>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</si>
  <si>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</si>
  <si>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</si>
  <si>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</si>
  <si>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</si>
  <si>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</si>
  <si>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</si>
  <si>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</si>
  <si>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</si>
  <si>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</si>
  <si>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</si>
  <si>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</si>
  <si>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</si>
  <si>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</si>
  <si>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</si>
  <si>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</si>
  <si>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</si>
  <si>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</si>
  <si>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</si>
  <si>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</si>
  <si>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</si>
  <si>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</si>
  <si>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</si>
  <si>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</si>
  <si>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</si>
  <si>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</si>
  <si>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</si>
  <si>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</si>
  <si>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</si>
  <si>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</si>
  <si>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</si>
  <si>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</si>
  <si>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</si>
  <si>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</si>
  <si>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</si>
  <si>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</si>
  <si>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</si>
  <si>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</si>
  <si>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</si>
  <si>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</si>
  <si>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</si>
  <si>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</si>
  <si>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</si>
  <si>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</si>
  <si>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</si>
  <si>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</si>
  <si>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</si>
  <si>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</si>
  <si>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</si>
  <si>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</si>
  <si>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</si>
  <si>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</si>
  <si>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</si>
  <si>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</si>
  <si>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</si>
  <si>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</si>
  <si>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</si>
  <si>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</si>
  <si>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</si>
  <si>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</si>
  <si>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</si>
  <si>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</si>
  <si>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</si>
  <si>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</si>
  <si>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</si>
  <si>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</si>
  <si>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</si>
  <si>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</si>
  <si>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</si>
  <si>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</si>
  <si>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</si>
  <si>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</si>
  <si>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</si>
  <si>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</si>
  <si>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</si>
  <si>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</si>
  <si>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</si>
  <si>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</si>
  <si>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</si>
  <si>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</si>
  <si>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</si>
  <si>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</si>
  <si>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</si>
  <si>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</si>
  <si>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</si>
  <si>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</si>
  <si>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</si>
  <si>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</si>
  <si>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</si>
  <si>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</si>
  <si>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</si>
  <si>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</si>
  <si>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</si>
  <si>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</si>
  <si>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</si>
  <si>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</si>
  <si>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</si>
  <si>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</si>
  <si>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</si>
  <si>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</si>
  <si>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</si>
  <si>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</si>
  <si>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</si>
  <si>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</si>
  <si>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</si>
  <si>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</si>
  <si>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</si>
  <si>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</si>
  <si>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</si>
  <si>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</si>
  <si>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</si>
  <si>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</si>
  <si>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</si>
  <si>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</si>
  <si>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</si>
  <si>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</si>
  <si>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</si>
  <si>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</si>
  <si>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</si>
  <si>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</si>
  <si>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</si>
  <si>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</si>
  <si>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</si>
  <si>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</si>
  <si>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</si>
  <si>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</si>
  <si>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</si>
  <si>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</si>
  <si>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</si>
  <si>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</si>
  <si>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</si>
  <si>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</si>
  <si>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</si>
  <si>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</si>
  <si>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</si>
  <si>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</si>
  <si>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</si>
  <si>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</si>
  <si>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</si>
  <si>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</si>
  <si>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</si>
  <si>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</si>
  <si>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</si>
  <si>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</si>
  <si>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</si>
  <si>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</si>
  <si>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</si>
  <si>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</si>
  <si>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</si>
  <si>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</si>
  <si>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</si>
  <si>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</si>
  <si>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</si>
  <si>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</si>
  <si>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</si>
  <si>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</si>
  <si>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</si>
  <si>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</si>
  <si>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</si>
  <si>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</si>
  <si>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</si>
  <si>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</si>
  <si>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</si>
  <si>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</si>
  <si>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</si>
  <si>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</si>
  <si>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</si>
  <si>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</si>
  <si>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</si>
  <si>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</si>
  <si>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</si>
  <si>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</si>
  <si>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</si>
  <si>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</si>
  <si>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</si>
  <si>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</si>
  <si>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</si>
  <si>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</si>
  <si>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</si>
  <si>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</si>
  <si>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</si>
  <si>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</si>
  <si>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</si>
  <si>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</si>
  <si>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</si>
  <si>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</si>
  <si>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</si>
  <si>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</si>
  <si>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</si>
  <si>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</si>
  <si>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</si>
  <si>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</si>
  <si>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</si>
  <si>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</si>
  <si>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</si>
  <si>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</si>
  <si>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</si>
  <si>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</si>
  <si>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</si>
  <si>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</si>
  <si>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</si>
  <si>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</si>
  <si>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</si>
  <si>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</si>
  <si>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</si>
  <si>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</si>
  <si>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</si>
  <si>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</si>
  <si>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</si>
  <si>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</si>
  <si>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</si>
  <si>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</si>
  <si>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</si>
  <si>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</si>
  <si>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</si>
  <si>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</si>
  <si>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</si>
  <si>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</si>
  <si>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</si>
  <si>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</si>
  <si>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</si>
  <si>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</si>
  <si>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</si>
  <si>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</si>
  <si>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</si>
  <si>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</si>
  <si>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</si>
  <si>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</si>
  <si>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</si>
  <si>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</si>
  <si>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</si>
  <si>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</si>
  <si>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</si>
  <si>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</si>
  <si>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</si>
  <si>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</si>
  <si>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</si>
  <si>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</si>
  <si>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</si>
  <si>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</si>
  <si>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</si>
  <si>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</si>
  <si>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</si>
  <si>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</si>
  <si>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</si>
  <si>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</si>
  <si>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</si>
  <si>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</si>
  <si>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</si>
  <si>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</si>
  <si>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</si>
  <si>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</si>
  <si>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</si>
  <si>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</si>
  <si>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</si>
  <si>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</si>
  <si>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</si>
  <si>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</si>
  <si>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</si>
  <si>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</si>
  <si>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</si>
  <si>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</si>
  <si>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</si>
  <si>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</si>
  <si>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</si>
  <si>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</si>
  <si>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</si>
  <si>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</si>
  <si>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</si>
  <si>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</si>
  <si>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</si>
  <si>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</si>
  <si>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</si>
  <si>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</si>
  <si>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</si>
  <si>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</si>
  <si>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</si>
  <si>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</si>
  <si>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</si>
  <si>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3"/>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</si>
  <si>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3"/>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3"/>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対象となる</t>
    </r>
    <r>
      <rPr>
        <sz val="11"/>
        <rFont val="ＭＳ Ｐゴシック"/>
        <family val="3"/>
        <charset val="128"/>
      </rPr>
      <t>鉱物がある程度完成品に残留している場合、</t>
    </r>
    <r>
      <rPr>
        <sz val="11"/>
        <color rgb="FFFF0000"/>
        <rFont val="ＭＳ Ｐゴシック"/>
        <family val="3"/>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対象となる</t>
    </r>
    <r>
      <rPr>
        <sz val="11"/>
        <rFont val="ＭＳ Ｐゴシック"/>
        <family val="3"/>
        <charset val="128"/>
      </rPr>
      <t>鉱物も含まれます。多くの場合、メーカーは製造過程中に</t>
    </r>
    <r>
      <rPr>
        <sz val="11"/>
        <color rgb="FFFF0000"/>
        <rFont val="ＭＳ Ｐゴシック"/>
        <family val="3"/>
        <charset val="128"/>
      </rPr>
      <t>対象となる</t>
    </r>
    <r>
      <rPr>
        <sz val="11"/>
        <rFont val="ＭＳ Ｐゴシック"/>
        <family val="3"/>
        <charset val="128"/>
      </rPr>
      <t>鉱物の削除又は消耗を促進しようと努めますが、ある程度の</t>
    </r>
    <r>
      <rPr>
        <sz val="11"/>
        <color rgb="FFFF0000"/>
        <rFont val="ＭＳ Ｐゴシック"/>
        <family val="3"/>
        <charset val="128"/>
      </rPr>
      <t>対象となる</t>
    </r>
    <r>
      <rPr>
        <sz val="11"/>
        <rFont val="ＭＳ Ｐゴシック"/>
        <family val="3"/>
        <charset val="128"/>
      </rPr>
      <t>鉱物が残留します。</t>
    </r>
    <r>
      <rPr>
        <sz val="11"/>
        <color rgb="FFFF0000"/>
        <rFont val="ＭＳ Ｐゴシック"/>
        <family val="3"/>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3"/>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3"/>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</si>
  <si>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3"/>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3"/>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</si>
  <si>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4.これは、製品に含まれる</t>
    </r>
    <r>
      <rPr>
        <sz val="11"/>
        <color rgb="FFFF0000"/>
        <rFont val="ＭＳ Ｐゴシック"/>
        <family val="3"/>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3"/>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</si>
  <si>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</si>
  <si>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</si>
  <si>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</si>
  <si>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</si>
  <si>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3"/>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3"/>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</si>
  <si>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</si>
  <si>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</si>
  <si>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</si>
  <si>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</si>
  <si>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3"/>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</si>
  <si>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</si>
  <si>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3"/>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</si>
  <si>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3"/>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</si>
  <si>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3"/>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</si>
  <si>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3"/>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</si>
  <si>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</si>
  <si>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3"/>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</si>
  <si>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</si>
  <si>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</si>
  <si>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</si>
  <si>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</si>
  <si>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</si>
  <si>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</si>
  <si>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</si>
  <si>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</si>
  <si>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</si>
  <si>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</si>
  <si>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</si>
  <si>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</si>
  <si>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3"/>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</si>
  <si>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</si>
  <si>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</si>
  <si>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</si>
  <si>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</si>
  <si>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</si>
  <si>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</si>
  <si>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3"/>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</si>
  <si>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3"/>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</si>
  <si>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3"/>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</si>
  <si>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3"/>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</si>
  <si>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3"/>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</si>
  <si>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</si>
  <si>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</si>
  <si>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</si>
  <si>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</si>
  <si>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</si>
  <si>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</si>
  <si>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</si>
  <si>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</si>
  <si>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</si>
  <si>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</si>
  <si>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</si>
  <si>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</si>
  <si>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</si>
  <si>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</si>
  <si>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</si>
  <si>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</si>
  <si>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</si>
  <si>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</si>
  <si>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</si>
  <si>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</si>
  <si>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</si>
  <si>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</si>
  <si>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</si>
  <si>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</si>
  <si>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</si>
  <si>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</si>
  <si>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</si>
  <si>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</si>
  <si>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</si>
  <si>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</si>
  <si>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</si>
  <si>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</si>
  <si>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</si>
  <si>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</si>
  <si>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</si>
  <si>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</si>
  <si>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</si>
  <si>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</si>
  <si>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</si>
  <si>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</si>
  <si>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</si>
  <si>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</si>
  <si>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</si>
  <si>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3"/>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</si>
  <si>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</si>
  <si>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</si>
  <si>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</si>
  <si>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</si>
  <si>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</si>
  <si>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</si>
  <si>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3"/>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</si>
  <si>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</si>
  <si>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</si>
  <si>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</si>
  <si>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</si>
  <si>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</si>
  <si>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</si>
  <si>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</si>
  <si>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</si>
  <si>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</si>
  <si>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3"/>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3"/>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3"/>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3"/>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</si>
  <si>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</si>
  <si>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</si>
  <si>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</si>
  <si>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</si>
  <si>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</si>
  <si>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</si>
  <si>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</si>
  <si>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</si>
  <si>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</si>
  <si>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</si>
  <si>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3"/>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</si>
  <si>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</si>
  <si>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</si>
  <si>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</si>
  <si>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</si>
  <si>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</si>
  <si>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</si>
  <si>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</si>
  <si>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</si>
  <si>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</si>
  <si>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</si>
  <si>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</si>
  <si>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</si>
  <si>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</si>
  <si>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</si>
  <si>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</si>
  <si>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</si>
  <si>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</si>
  <si>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</si>
  <si>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</si>
  <si>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</si>
  <si>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</si>
  <si>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</si>
  <si>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</si>
  <si>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</si>
  <si>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</si>
  <si>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</si>
  <si>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</si>
  <si>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</si>
  <si>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</si>
  <si>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</si>
  <si>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</si>
  <si>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</si>
  <si>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</si>
  <si>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</si>
  <si>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</si>
  <si>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</si>
  <si>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</si>
  <si>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</si>
  <si>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</si>
  <si>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</si>
  <si>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</si>
  <si>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</si>
  <si>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</si>
  <si>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</si>
  <si>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</si>
  <si>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</si>
  <si>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</si>
  <si>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</si>
  <si>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</si>
  <si>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</si>
  <si>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</si>
  <si>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</si>
  <si>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</si>
  <si>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</si>
  <si>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</si>
  <si>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</si>
  <si>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</si>
  <si>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</si>
  <si>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</si>
  <si>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</si>
  <si>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</si>
  <si>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</si>
  <si>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</si>
  <si>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ポリプラ・エボニック株式会社</t>
    <phoneticPr fontId="129"/>
  </si>
  <si>
    <t>兵庫県姫路市網干区新在家１２３９</t>
    <phoneticPr fontId="9" type="noConversion"/>
  </si>
  <si>
    <r>
      <rPr>
        <sz val="12"/>
        <rFont val="ＭＳ 明朝"/>
        <family val="1"/>
        <charset val="128"/>
      </rPr>
      <t>西</t>
    </r>
    <r>
      <rPr>
        <sz val="12"/>
        <rFont val="Cambria"/>
        <family val="1"/>
      </rPr>
      <t xml:space="preserve"> </t>
    </r>
    <r>
      <rPr>
        <sz val="12"/>
        <rFont val="ＭＳ Ｐゴシック"/>
        <family val="1"/>
        <charset val="128"/>
      </rPr>
      <t>芳夫</t>
    </r>
    <phoneticPr fontId="9" type="noConversion"/>
  </si>
  <si>
    <t>yo.nishi@pp-evonik.com</t>
    <phoneticPr fontId="9" type="noConversion"/>
  </si>
  <si>
    <t>079-273-4965</t>
    <phoneticPr fontId="9" type="noConversion"/>
  </si>
  <si>
    <t>部長</t>
    <rPh sb="0" eb="2">
      <t>ﾌﾞﾁｮｳ</t>
    </rPh>
    <phoneticPr fontId="84" type="noConversion"/>
  </si>
  <si>
    <t>ダイアミド　ペレット</t>
    <phoneticPr fontId="84" type="noConversion"/>
  </si>
  <si>
    <t>ダイアミド　パウダー</t>
    <phoneticPr fontId="84" type="noConversion"/>
  </si>
  <si>
    <t>ベスタミド　ペレット</t>
    <phoneticPr fontId="84" type="noConversion"/>
  </si>
  <si>
    <t>ベストジント　パウダー</t>
    <phoneticPr fontId="84" type="noConversion"/>
  </si>
  <si>
    <t>ベスタメルト　ペレット、パウダー</t>
    <phoneticPr fontId="84" type="noConversion"/>
  </si>
  <si>
    <t>トロガミド　ペレット</t>
    <phoneticPr fontId="84" type="noConversion"/>
  </si>
  <si>
    <t>ベスタキープ　ペレット　パウダー</t>
    <phoneticPr fontId="84" type="noConversion"/>
  </si>
  <si>
    <r>
      <rPr>
        <sz val="12"/>
        <rFont val="ＭＳ 明朝"/>
        <family val="1"/>
        <charset val="128"/>
      </rPr>
      <t>ダイアミド　</t>
    </r>
    <r>
      <rPr>
        <sz val="12"/>
        <rFont val="Cambria"/>
        <family val="1"/>
      </rPr>
      <t>L1965J</t>
    </r>
    <r>
      <rPr>
        <sz val="12"/>
        <rFont val="ＭＳ 明朝"/>
        <family val="1"/>
        <charset val="128"/>
      </rPr>
      <t>（マイカ含有）、</t>
    </r>
    <r>
      <rPr>
        <sz val="12"/>
        <rFont val="Cambria"/>
        <family val="1"/>
      </rPr>
      <t>D1940</t>
    </r>
    <r>
      <rPr>
        <sz val="12"/>
        <rFont val="ＭＳ Ｐ明朝"/>
        <family val="1"/>
        <charset val="128"/>
      </rPr>
      <t>（一部銅含有）</t>
    </r>
    <r>
      <rPr>
        <sz val="12"/>
        <rFont val="ＭＳ 明朝"/>
        <family val="1"/>
        <charset val="128"/>
      </rPr>
      <t>を除く</t>
    </r>
    <rPh sb="16" eb="18">
      <t>ｶﾞﾝﾕｳ</t>
    </rPh>
    <rPh sb="26" eb="28">
      <t>ｲﾁﾌﾞ</t>
    </rPh>
    <rPh sb="28" eb="29">
      <t>ﾄﾞｳ</t>
    </rPh>
    <rPh sb="29" eb="31">
      <t>ｶﾞﾝﾕｳ</t>
    </rPh>
    <rPh sb="33" eb="34">
      <t>ﾉｿﾞ</t>
    </rPh>
    <phoneticPr fontId="84" type="noConversion"/>
  </si>
  <si>
    <r>
      <rPr>
        <sz val="12"/>
        <rFont val="Yu Gothic"/>
        <family val="1"/>
        <charset val="128"/>
      </rPr>
      <t>ベスタキープ　</t>
    </r>
    <r>
      <rPr>
        <sz val="12"/>
        <rFont val="Cambria"/>
        <family val="1"/>
      </rPr>
      <t>2000FC30</t>
    </r>
    <r>
      <rPr>
        <sz val="12"/>
        <rFont val="ＭＳ Ｐ明朝"/>
        <family val="1"/>
        <charset val="128"/>
      </rPr>
      <t>、</t>
    </r>
    <r>
      <rPr>
        <sz val="12"/>
        <rFont val="Cambria"/>
        <family val="1"/>
      </rPr>
      <t>4000FC30</t>
    </r>
    <r>
      <rPr>
        <sz val="12"/>
        <rFont val="ＭＳ Ｐ明朝"/>
        <family val="1"/>
        <charset val="128"/>
      </rPr>
      <t>（グラファイト含有）を除く。ベスタキープ</t>
    </r>
    <r>
      <rPr>
        <sz val="12"/>
        <rFont val="Cambria"/>
        <family val="1"/>
      </rPr>
      <t>-J</t>
    </r>
    <r>
      <rPr>
        <sz val="12"/>
        <rFont val="ＭＳ Ｐ明朝"/>
        <family val="1"/>
        <charset val="128"/>
      </rPr>
      <t>　についてはお問い合わせください。</t>
    </r>
    <rPh sb="31" eb="33">
      <t>ｶﾞﾝﾕｳ</t>
    </rPh>
    <rPh sb="35" eb="36">
      <t>ﾉｿﾞ</t>
    </rPh>
    <rPh sb="53" eb="54">
      <t>ﾄ</t>
    </rPh>
    <rPh sb="55" eb="56">
      <t>ｱ</t>
    </rPh>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</si>
</sst>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35">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sz val="11"/>
      <name val="ＭＳ Ｐゴシック"/>
      <family val="3"/>
      <charset val="128"/>
    </font>
    <font>
      <sz val="11"/>
      <color rgb="FFFF0000"/>
      <name val="맑은 고딕"/>
      <family val="2"/>
      <charset val="129"/>
    </font>
    <font>
      <sz val="11"/>
      <name val="맑은 고딕"/>
      <family val="2"/>
      <charset val="129"/>
    </font>
    <font>
      <sz val="6"/>
      <name val="ＭＳ Ｐゴシック"/>
      <family val="3"/>
      <charset val="128"/>
      <scheme val="minor"/>
    </font>
    <font>
      <sz val="12"/>
      <name val="ＭＳ 明朝"/>
      <family val="1"/>
      <charset val="128"/>
    </font>
    <font>
      <sz val="12"/>
      <name val="ＭＳ Ｐゴシック"/>
      <family val="1"/>
      <charset val="128"/>
    </font>
    <font>
      <sz val="12"/>
      <name val="ＭＳ Ｐ明朝"/>
      <family val="1"/>
      <charset val="128"/>
    </font>
    <font>
      <sz val="12"/>
      <name val="Cambria"/>
      <family val="1"/>
      <charset val="128"/>
    </font>
    <font>
      <sz val="12"/>
      <name val="Yu Gothic"/>
      <family val="1"/>
      <charset val="128"/>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6">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49" fontId="133" fillId="45" borderId="33" xfId="0" applyNumberFormat="1" applyFont="1" applyFill="1" applyBorder="1" applyAlignment="1" applyProtection="1">
      <alignment horizontal="left" vertical="center" wrapText="1"/>
      <protection locked="0"/>
    </xf>
    <xf numFmtId="0" fontId="133" fillId="45" borderId="20" xfId="0"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left" wrapText="1"/>
      <protection locked="0"/>
    </xf>
    <xf numFmtId="183"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アクセント 1" xfId="687" builtinId="30" customBuiltin="1"/>
    <cellStyle name="20% - アクセント 2" xfId="691" builtinId="34" customBuiltin="1"/>
    <cellStyle name="20% - アクセント 3" xfId="695" builtinId="38" customBuiltin="1"/>
    <cellStyle name="20% - アクセント 4" xfId="699" builtinId="42" customBuiltin="1"/>
    <cellStyle name="20% - アクセント 5" xfId="703" builtinId="46" customBuiltin="1"/>
    <cellStyle name="20% - アクセント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アクセント 1" xfId="688" builtinId="31" customBuiltin="1"/>
    <cellStyle name="40% - アクセント 2" xfId="692" builtinId="35" customBuiltin="1"/>
    <cellStyle name="40% - アクセント 3" xfId="696" builtinId="39" customBuiltin="1"/>
    <cellStyle name="40% - アクセント 4" xfId="700" builtinId="43" customBuiltin="1"/>
    <cellStyle name="40% - アクセント 5" xfId="704" builtinId="47" customBuiltin="1"/>
    <cellStyle name="40% - アクセント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アクセント 1" xfId="689" builtinId="32" customBuiltin="1"/>
    <cellStyle name="60% - アクセント 2" xfId="693" builtinId="36" customBuiltin="1"/>
    <cellStyle name="60% - アクセント 3" xfId="697" builtinId="40" customBuiltin="1"/>
    <cellStyle name="60% - アクセント 4" xfId="701" builtinId="44" customBuiltin="1"/>
    <cellStyle name="60% - アクセント 5" xfId="705" builtinId="48" customBuiltin="1"/>
    <cellStyle name="60% - アクセント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リンク セル" xfId="681" builtinId="24" customBuiltin="1"/>
    <cellStyle name="悪い" xfId="676" builtinId="27" customBuiltin="1"/>
    <cellStyle name="一般 7" xfId="592" xr:uid="{00000000-0005-0000-0000-0000C5020000}"/>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xr:uid="{00000000-0005-0000-0000-0000C6020000}"/>
    <cellStyle name="標準 2 2" xfId="594" xr:uid="{00000000-0005-0000-0000-0000C7020000}"/>
    <cellStyle name="標準 2 3" xfId="595" xr:uid="{00000000-0005-0000-0000-0000C8020000}"/>
    <cellStyle name="良い" xfId="675" builtinId="26" customBuiltin="1"/>
    <cellStyle name="표준 2" xfId="591" xr:uid="{00000000-0005-0000-0000-0000C4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yo.nishi@pp-evonik.com" TargetMode="External"/><Relationship Id="rId2" Type="http://schemas.openxmlformats.org/officeDocument/2006/relationships/hyperlink" Target="mailto:h.matsui@pp-evonik.com" TargetMode="External"/><Relationship Id="rId1" Type="http://schemas.openxmlformats.org/officeDocument/2006/relationships/hyperlink" Target="mailto:yo.nishi@pp-evonik.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RMIウェブサイト：www.responsiblemineralsinitiative.org/</v>
      </c>
      <c r="B1" s="179"/>
    </row>
    <row r="2" spans="1:2" ht="15">
      <c r="A2" s="94" t="str">
        <f ca="1">OFFSET(L!$C$1,MATCH("Instructions"&amp;ADDRESS(ROW(),COLUMN(),4),L!$A:$A,0)-1,SL,,)</f>
        <v>始めに</v>
      </c>
      <c r="B2" s="179"/>
    </row>
    <row r="3" spans="1:2" ht="168.75" customHeight="1">
      <c r="A3" s="93" t="str">
        <f ca="1">OFFSET(L!$C$1,MATCH("Instructions"&amp;ADDRESS(ROW(),COLUMN(),4),L!$A:$A,0)-1,SL,,)</f>
        <v>この拡張鉱物報告テンプレート（EMRT）は、Responsible Minerals Initiative®（RMI®）が作成した、無料の標準報告テンプレートです。このテンプレートは鉱物の原産国と、使用される製錬業者、精製業者、加工業者に関しサプライチェーンを通して情報を収集することを円滑にし、OECD紛争地域および高リスク地域からの鉱物の責任あるサプライチェーンのためのデュー・ディリジェンスガイダンスに沿ったデュー・ディリジェンスの実施を支援します。このテンプレートは、責任ある鉱物保証プロセス（Responsible Minerals Assurance Process）に則った監査を受ける可能性のある、新たな製錬・精製業者の特定も支援します。
EM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v>
      </c>
      <c r="B3" s="179"/>
    </row>
    <row r="4" spans="1:2" ht="16.5" customHeight="1">
      <c r="A4" s="218"/>
      <c r="B4" s="179"/>
    </row>
    <row r="5" spans="1:2" ht="42" customHeight="1">
      <c r="A5" s="219" t="str">
        <f ca="1">OFFSET(L!$C$1,MATCH("Instructions"&amp;ADDRESS(ROW(),COLUMN(),4),L!$A:$A,0)-1,SL,,)</f>
        <v>会社情報の記入（7～26行）に関する解説。
回答は英語(半角)で入力してください。</v>
      </c>
      <c r="B5" s="179"/>
    </row>
    <row r="6" spans="1:2" ht="35.25" customHeight="1">
      <c r="A6" s="94" t="str">
        <f ca="1">OFFSET(L!$C$1,MATCH("Instructions"&amp;ADDRESS(ROW(),COLUMN(),4),L!$A:$A,0)-1,SL,,)</f>
        <v>注：(*)のある欄は必須回答項目です。</v>
      </c>
      <c r="B6" s="179"/>
    </row>
    <row r="7" spans="1:2" ht="48" customHeight="1">
      <c r="A7" s="197" t="str">
        <f ca="1">OFFSET(L!$C$1,MATCH("Instructions"&amp;ADDRESS(ROW(),COLUMN(),4),L!$A:$A,0)-1,SL,,)</f>
        <v>1. 貴社の正式名称を記入してください。省略形は使わないでください。このフィールドでは、他の社名やDBAなどを追加することができます。このフィールドは記入必須です。</v>
      </c>
      <c r="B7" s="179"/>
    </row>
    <row r="8" spans="1:2" ht="285">
      <c r="A8" s="197" t="str">
        <f ca="1">OFFSET(L!$C$1,MATCH("Instructions"&amp;ADDRESS(ROW(),COLUMN(),4),L!$A:$A,0)-1,SL,,)</f>
        <v>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対象となる鉱物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回答者品目番号を製品リストシートのB列に記入してください。製品リストシートC列への回答者品目説明の記入は任意です。
申告範囲に「ユーザー定義」を選択した場合、対象となる鉱物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v>
      </c>
      <c r="B8" s="179"/>
    </row>
    <row r="9" spans="1:2" ht="60">
      <c r="A9" s="197" t="str">
        <f ca="1">OFFSET(L!$C$1,MATCH("Instructions"&amp;ADDRESS(ROW(),COLUMN(),4),L!$A:$A,0)-1,SL,,)</f>
        <v>3. 貴社（依頼者）の鉱物の申告範囲を選択してください。これらのフィールドには、6種類のEMRT鉱物が含まれています。申告から鉱物を削除するには、「Delete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v>
      </c>
      <c r="B9" s="179"/>
    </row>
    <row r="10" spans="1:2" ht="34.5" customHeight="1">
      <c r="A10" s="93" t="str">
        <f ca="1">OFFSET(L!$C$1,MATCH("Instructions"&amp;ADDRESS(ROW(),COLUMN(),4),L!$A:$A,0)-1,SL,,)</f>
        <v>4.  貴社固有の識別番号又はコードを記入してください（DUNSナンバー、VATナンバー、顧客固有番号等）。</v>
      </c>
      <c r="B10" s="179"/>
    </row>
    <row r="11" spans="1:2" ht="20.25" customHeight="1">
      <c r="A11" s="93" t="str">
        <f ca="1">OFFSET(L!$C$1,MATCH("Instructions"&amp;ADDRESS(ROW(),COLUMN(),4),L!$A:$A,0)-1,SL,,)</f>
        <v>5. 固有の識別番号又はコードの発行元を記入してください（「DUNS」「VAT」「顧客」等）。</v>
      </c>
      <c r="B11" s="179"/>
    </row>
    <row r="12" spans="1:2" ht="20.25" customHeight="1">
      <c r="A12" s="93" t="str">
        <f ca="1">OFFSET(L!$C$1,MATCH("Instructions"&amp;ADDRESS(ROW(),COLUMN(),4),L!$A:$A,0)-1,SL,,)</f>
        <v>6. 貴社の住所を省略せずに記入してください（番地、市、州/都道府県、国、郵便番号） 。このフィールドは任意です。</v>
      </c>
      <c r="B12" s="179"/>
    </row>
    <row r="13" spans="1:2" ht="35.25" customHeight="1">
      <c r="A13" s="93" t="str">
        <f ca="1">OFFSET(L!$C$1,MATCH("Instructions"&amp;ADDRESS(ROW(),COLUMN(),4),L!$A:$A,0)-1,SL,,)</f>
        <v>7. 申告内容に関する連絡先の名前を記入してください。このフィールドは記入必須です。</v>
      </c>
      <c r="B13" s="179"/>
    </row>
    <row r="14" spans="1:2" ht="33" customHeight="1">
      <c r="A14" s="93" t="str">
        <f ca="1">OFFSET(L!$C$1,MATCH("Instructions"&amp;ADDRESS(ROW(),COLUMN(),4),L!$A:$A,0)-1,SL,,)</f>
        <v>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v>
      </c>
      <c r="B14" s="179"/>
    </row>
    <row r="15" spans="1:2" ht="20.25" customHeight="1">
      <c r="A15" s="93" t="str">
        <f ca="1">OFFSET(L!$C$1,MATCH("Instructions"&amp;ADDRESS(ROW(),COLUMN(),4),L!$A:$A,0)-1,SL,,)</f>
        <v>9. 連絡先電話番号を記入してください。このフィールドは記入必須です。</v>
      </c>
      <c r="B15" s="179"/>
    </row>
    <row r="16" spans="1:2" ht="49.5" customHeight="1">
      <c r="A16" s="93" t="str">
        <f ca="1">OFFSET(L!$C$1,MATCH("Instructions"&amp;ADDRESS(ROW(),COLUMN(),4),L!$A:$A,0)-1,SL,,)</f>
        <v>10.申告内容の回答責任者の名前を記入してください。連絡先と異なる人でも構いません。回答責任者を「同上」又は同様の表現は避けてください。このフィールドは記入必須です。</v>
      </c>
      <c r="B16" s="179"/>
    </row>
    <row r="17" spans="1:2" ht="32.25" customHeight="1">
      <c r="A17" s="93" t="str">
        <f ca="1">OFFSET(L!$C$1,MATCH("Instructions"&amp;ADDRESS(ROW(),COLUMN(),4),L!$A:$A,0)-1,SL,,)</f>
        <v>11. 回答責任者の役職を記入してください。このフィールドは任意です。</v>
      </c>
      <c r="B17" s="179"/>
    </row>
    <row r="18" spans="1:2" ht="30">
      <c r="A18" s="93" t="str">
        <f ca="1">OFFSET(L!$C$1,MATCH("Instructions"&amp;ADDRESS(ROW(),COLUMN(),4),L!$A:$A,0)-1,SL,,)</f>
        <v>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v>
      </c>
      <c r="B18" s="179"/>
    </row>
    <row r="19" spans="1:2" ht="31.5" customHeight="1">
      <c r="A19" s="93" t="str">
        <f ca="1">OFFSET(L!$C$1,MATCH("Instructions"&amp;ADDRESS(ROW(),COLUMN(),4),L!$A:$A,0)-1,SL,,)</f>
        <v>13. 回答責任者の電話番号を記入してください。このフィールドは任意です。</v>
      </c>
      <c r="B19" s="179"/>
    </row>
    <row r="20" spans="1:2" ht="35.5" customHeight="1">
      <c r="A20" s="93" t="str">
        <f ca="1">OFFSET(L!$C$1,MATCH("Instructions"&amp;ADDRESS(ROW(),COLUMN(),4),L!$A:$A,0)-1,SL,,)</f>
        <v>14. このテンプレートの作成日をDD-MMM-YYYY（例: 01-JAN-2012）の形式で記入してください。このフィールドは記入必須です。</v>
      </c>
      <c r="B20" s="179"/>
    </row>
    <row r="21" spans="1:2" ht="40.5" customHeight="1">
      <c r="A21" s="93" t="str">
        <f ca="1">OFFSET(L!$C$1,MATCH("Instructions"&amp;ADDRESS(ROW(),COLUMN(),4),L!$A:$A,0)-1,SL,,)</f>
        <v>15. 例えば、ファイル名を「会社名-日付.xlsx」として保存します（日付はYYYY-MM-DDで記述）。</v>
      </c>
      <c r="B21" s="179"/>
    </row>
    <row r="22" spans="1:2" ht="17.5" customHeight="1">
      <c r="A22" s="218"/>
      <c r="B22" s="179"/>
    </row>
    <row r="23" spans="1:2" ht="42.75" customHeight="1">
      <c r="A23" s="94" t="str">
        <f ca="1">OFFSET(L!$C$1,MATCH("Instructions"&amp;ADDRESS(ROW(),COLUMN(),4),L!$A:$A,0)-1,SL,,)</f>
        <v>デュー・ディリジェンスに関する6つの質問（28 - 107行）に対する解説。
回答は英語（半角）で入力してください。</v>
      </c>
      <c r="B23" s="179"/>
    </row>
    <row r="24" spans="1:2" ht="57.75" customHeight="1">
      <c r="A24" s="94" t="str">
        <f ca="1">OFFSET(L!$C$1,MATCH("Instructions"&amp;ADDRESS(ROW(),COLUMN(),4),L!$A:$A,0)-1,SL,,)</f>
        <v>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v>
      </c>
      <c r="B24" s="179"/>
    </row>
    <row r="25" spans="1:2" ht="30.75" customHeight="1">
      <c r="A25" s="94" t="str">
        <f ca="1">OFFSET(L!$C$1,MATCH("Instructions"&amp;ADDRESS(ROW(),COLUMN(),4),L!$A:$A,0)-1,SL,,)</f>
        <v>回答を補足する必要がある場合は、備考欄に記入してください。</v>
      </c>
      <c r="B25" s="179"/>
    </row>
    <row r="26" spans="1:2" ht="46.5" customHeight="1">
      <c r="A26" s="94" t="str">
        <f ca="1">OFFSET(L!$C$1,MATCH("Instructions"&amp;ADDRESS(ROW(),COLUMN(),4),L!$A:$A,0)-1,SL,,)</f>
        <v>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v>
      </c>
      <c r="B26" s="179"/>
    </row>
    <row r="27" spans="1:2" ht="105">
      <c r="A27" s="93" t="str">
        <f ca="1">OFFSET(L!$C$1,MATCH("Instructions"&amp;ADDRESS(ROW(),COLUMN(),4),L!$A:$A,0)-1,SL,,)</f>
        <v>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「Yes（はい）」「No（いいえ）」「Unknown（不明）」又は「Not declaring（本申告適用外）」で回答してください。「Not declaring（本申告適用外）」は、材料が申告の範囲内にない場合に使用できます。</v>
      </c>
      <c r="B27" s="179"/>
    </row>
    <row r="28" spans="1:2" ht="36" customHeight="1">
      <c r="A28" s="93" t="str">
        <f ca="1">OFFSET(L!$C$1,MATCH("Instructions"&amp;ADDRESS(ROW(),COLUMN(),4),L!$A:$A,0)-1,SL,,)</f>
        <v>「No（いいえ）」という回答に対して、コメント欄に具体的な内容の記入を要求する企業もあります。</v>
      </c>
      <c r="B28" s="179"/>
    </row>
    <row r="29" spans="1:2" ht="150">
      <c r="A29" s="93" t="str">
        <f ca="1">OFFSET(L!$C$1,MATCH("Instructions"&amp;ADDRESS(ROW(),COLUMN(),4),L!$A:$A,0)-1,SL,,)</f>
        <v>2. この質問は、質問1の回答が「Yes（はい）」である場合には対象となる鉱物について回答するものとします。これは2つある質問の2番目の質問で、対象となる鉱物がこの報告テンプレートの範囲内にあるか否かを判定するためにこの質問の回答は使用されます。この質問は、質問1の質問や回答と関連付けられています。この質問は、対象となる鉱物がある程度完成品に残留している場合、対象となる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対象となる鉱物も含まれます。多くの場合、メーカーは製造過程中に対象となる鉱物の削除又は消耗を促進しようと努めますが、ある程度の対象となる鉱物が残留します。対象となる鉱物が製造過程中に加えられた又は含まれたが、その製造過程の完了時に対象となる鉱物が残留しないように完全に除去された場合、この質問の回答は「No（いいえ）」となります。
この質問は、対象となる鉱物について回答する必要があります。「Yes（はい）」「No（いいえ）」又は「Unknown（不明）」で回答してください。この質問への回答は必須です。</v>
      </c>
      <c r="B29" s="179"/>
    </row>
    <row r="30" spans="1:2" ht="90">
      <c r="A30" s="93" t="str">
        <f ca="1">OFFSET(L!$C$1,MATCH("Instructions"&amp;ADDRESS(ROW(),COLUMN(),4),L!$A:$A,0)-1,SL,,)</f>
        <v>3.これは、製品または複数の製品に含まれる対象となる鉱物の一部が、紛争地域および高リスク地域（CAHRA）を原産としているかの申告です。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対象となる鉱物に関するこの質問には「Yes（はい）」「No（いいえ）」又は「Unknown（不明）」。「Yes（はい）」の場合は、具体的に備考欄に記入してください。「Unknown（不明）」と回答することも可能です。質問1及び2の回答が「Yes（はい）」の場合、この質問は対象となる鉱物に関して必須です。</v>
      </c>
      <c r="B30" s="179"/>
    </row>
    <row r="31" spans="1:2" ht="105">
      <c r="A31" s="93" t="str">
        <f ca="1">OFFSET(L!$C$1,MATCH("Instructions"&amp;ADDRESS(ROW(),COLUMN(),4),L!$A:$A,0)-1,SL,,)</f>
        <v>4.これは、製品に含まれる対象となる鉱物が再生利用品又はスクラップ起源を由来としているかどうかを示す申告です。
「Yes（はい）」「No（いいえ）」又は「Unknown（不明）」で回答してください。
「Yes（はい）」とは、対象となる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対象となる鉱物に関して必須です。</v>
      </c>
      <c r="B31" s="179"/>
    </row>
    <row r="32" spans="1:2" ht="180">
      <c r="A32" s="93" t="str">
        <f ca="1">OFFSET(L!$C$1,MATCH("Instructions"&amp;ADDRESS(ROW(),COLUMN(),4),L!$A:$A,0)-1,SL,,)</f>
        <v>5. 企業が、申告範囲内の製品に含まれる対象となる鉱物を供給すると合理的に考えられる全ての直接サプライヤーからの開示情報を受け取ったかを企業が判定する申告です。回答は、以下の中から選択してください。
- 100%
- 90%超
- 75%超
- 50%超
- 50%以下
- なし
- 調査していない
質問1及び2の回答が「Yes（はい）」の場合、この質問は対象となる鉱物に関して必須です。</v>
      </c>
      <c r="B32" s="179"/>
    </row>
    <row r="33" spans="1:2" ht="45">
      <c r="A33" s="93" t="str">
        <f ca="1">OFFSET(L!$C$1,MATCH("Instructions"&amp;ADDRESS(ROW(),COLUMN(),4),L!$A:$A,0)-1,SL,,)</f>
        <v>6. この質問は、サプライヤーがこの申告の対象となる対象となる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対象となる鉱物に関して必須です。</v>
      </c>
      <c r="B33" s="179"/>
    </row>
    <row r="34" spans="1:2" ht="45">
      <c r="A34" s="93" t="str">
        <f ca="1">OFFSET(L!$C$1,MATCH("Instructions"&amp;ADDRESS(ROW(),COLUMN(),4),L!$A:$A,0)-1,SL,,)</f>
        <v>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対象となる鉱物に関して必須です。</v>
      </c>
      <c r="B34" s="179"/>
    </row>
    <row r="35" spans="1:2" ht="15">
      <c r="A35" s="228"/>
      <c r="B35" s="179"/>
    </row>
    <row r="36" spans="1:2" ht="68.5" customHeight="1">
      <c r="A36" s="219" t="str">
        <f ca="1">OFFSET(L!$C$1,MATCH("Instructions"&amp;ADDRESS(ROW(),COLUMN(),4),L!$A:$A,0)-1,SL,,)</f>
        <v>質問A～Gの記入方法について（行113～137）。対象となる鉱物に対する質問1及び質問2の回答が「Yes（はい）」の場合、A～Gまでの質問は必須となります。　
英語のみで回答してください。</v>
      </c>
      <c r="B36" s="179"/>
    </row>
    <row r="37" spans="1:2" ht="90">
      <c r="A37" s="219" t="str">
        <f ca="1">OFFSET(L!$C$1,MATCH("Instructions"&amp;ADDRESS(ROW(),COLUMN(),4),L!$A:$A,0)-1,SL,,)</f>
        <v>「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次の質問A～Gは貴社の対象となる鉱物カ調達のデュー・ディリジェンス活動を評価するために設計されています。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v>
      </c>
      <c r="B37" s="179"/>
    </row>
    <row r="38" spans="1:2" ht="30">
      <c r="A38" s="93" t="str">
        <f ca="1">OFFSET(L!$C$1,MATCH("Instructions"&amp;ADDRESS(ROW(),COLUMN(),4),L!$A:$A,0)-1,SL,,)</f>
        <v>A. これは、責任ある鉱物調達方針が企業にあるかどうかを明らかにする申告です。「Yes（はい）」又は「No（いいえ）」で回答してください。
このフィールドは記入必須です。</v>
      </c>
      <c r="B38" s="179"/>
    </row>
    <row r="39" spans="1:2" ht="45">
      <c r="A39" s="93" t="str">
        <f ca="1">OFFSET(L!$C$1,MATCH("Instructions"&amp;ADDRESS(ROW(),COLUMN(),4),L!$A:$A,0)-1,SL,,)</f>
        <v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v>
      </c>
      <c r="B39" s="179"/>
    </row>
    <row r="40" spans="1:2" ht="45">
      <c r="A40" s="93" t="str">
        <f ca="1">OFFSET(L!$C$1,MATCH("Instructions"&amp;ADDRESS(ROW(),COLUMN(),4),L!$A:$A,0)-1,SL,,)</f>
        <v>C. 企業が、企業の直接サプライヤーに対して、独立した第三者の検証を受けた製錬業者及び加工業者から対象となる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v>
      </c>
      <c r="B40" s="179"/>
    </row>
    <row r="41" spans="1:2" ht="90">
      <c r="A41" s="93" t="str">
        <f ca="1">OFFSET(L!$C$1,MATCH("Instructions"&amp;ADDRESS(ROW(),COLUMN(),4),L!$A:$A,0)-1,SL,,)</f>
        <v xml:space="preserve">D. これは、企業が責任のある鉱物調達デュー・ディリジェンス対策の実施を要求しているかどうかを判定する質問です。 この質問は、企業のデュー・ディリジェンス対策の詳細を提供することは意図されていません。許容されるデュー・ディリジェンス対策の側面は、要求者および供給者が決定します。
この質問には「Yes（はい）」又は「No（いいえ）」で回答してください。「Yes（はい）」の場合、質問の備考欄で、実施したデュー・ディリジェンス対策を説明してください（例：OECDデュー・ディリジェンスの枠組み）。
</v>
      </c>
      <c r="B41" s="179"/>
    </row>
    <row r="42" spans="1:2" ht="135">
      <c r="A42" s="93" t="str">
        <f ca="1">OFFSET(L!$C$1,MATCH("Instructions"&amp;ADDRESS(ROW(),COLUMN(),4),L!$A:$A,0)-1,SL,,)</f>
        <v>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format（はい、他のフォーマットを使用）」と回答する場合、備考欄に追加情報を入力してください。この質問に対する許容可能な回答は以下のとおりです。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v>
      </c>
      <c r="B42" s="179"/>
    </row>
    <row r="43" spans="1:2" ht="120">
      <c r="A43" s="93" t="str">
        <f ca="1">OFFSET(L!$C$1,MATCH("Instructions"&amp;ADDRESS(ROW(),COLUMN(),4),L!$A:$A,0)-1,SL,,)</f>
        <v>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v>
      </c>
      <c r="B43" s="179"/>
    </row>
    <row r="44" spans="1:2" ht="30">
      <c r="A44" s="93" t="str">
        <f ca="1">OFFSET(L!$C$1,MATCH("Instructions"&amp;ADDRESS(ROW(),COLUMN(),4),L!$A:$A,0)-1,SL,,)</f>
        <v>G. これは、企業の検証プロセスに是正措置管理が含まれているかを判定するための質問です。「Yes（はい）」又は「No（いいえ）」で回答してください。コメントは、質問の備考欄に記入してください。このフィールドは記入必須です。</v>
      </c>
      <c r="B44" s="179"/>
    </row>
    <row r="45" spans="1:2" ht="16" customHeight="1">
      <c r="A45" s="218"/>
      <c r="B45" s="179"/>
    </row>
    <row r="46" spans="1:2" ht="60">
      <c r="A46" s="94" t="str">
        <f ca="1">OFFSET(L!$C$1,MATCH("Instructions"&amp;ADDRESS(ROW(),COLUMN(),4),L!$A:$A,0)-1,SL,,)</f>
        <v>Smelter List（製錬業者リスト）シートの記入に関する解説。
回答は英語（半角）で入力してください。
注：(*)のある欄は必須項目です。</v>
      </c>
      <c r="B46" s="179"/>
    </row>
    <row r="47" spans="1:2" ht="63.75" customHeight="1">
      <c r="A47" s="94" t="str">
        <f ca="1">OFFSET(L!$C$1,MATCH("Instructions"&amp;ADDRESS(ROW(),COLUMN(),4),L!$A:$A,0)-1,SL,,)</f>
        <v>このテンプレートは、Smelter Look-up （製錬業者検索）を使用して製錬業者、精製業者、または加工業者を特定することができます。Smelter Look-Up機能を利用するには、左から右へ順にB列とC列を記入する必要があります。
金属/製錬業者/国の組み合わせごとに別々の行を使用します。</v>
      </c>
      <c r="B47" s="179"/>
    </row>
    <row r="48" spans="1:2" ht="52" customHeight="1">
      <c r="A48" s="93" t="str">
        <f ca="1">OFFSET(L!$C$1,MATCH("Instructions"&amp;ADDRESS(ROW(),COLUMN(),4),L!$A:$A,0)-1,SL,,)</f>
        <v>1. 製錬業者識別番号の入力列－製錬業者識別番号が分かる場合は、その番号をA列に入力してください（B、C、E、F、G、I、およびJは自動入力されます）。A列は自動入力されません。</v>
      </c>
      <c r="B48" s="179"/>
    </row>
    <row r="49" spans="1:2" ht="43.5" customHeight="1">
      <c r="A49" s="93" t="str">
        <f ca="1">OFFSET(L!$C$1,MATCH("Instructions"&amp;ADDRESS(ROW(),COLUMN(),4),L!$A:$A,0)-1,SL,,)</f>
        <v>2. 金属(*) － ドロップダウンメニューを使用して、製錬業者情報を入力する該当金属を選択してください。金属は、質問 1 と 2 で対象となる鉱物について「はい」と答えた場合にのみ表示されます。このフィールドは記入必須です。</v>
      </c>
      <c r="B49" s="179"/>
    </row>
    <row r="50" spans="1:2" ht="60">
      <c r="A50" s="93" t="str">
        <f ca="1">OFFSET(L!$C$1,MATCH("Instructions"&amp;ADDRESS(ROW(),COLUMN(),4),L!$A:$A,0)-1,SL,,)</f>
        <v>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v>
      </c>
      <c r="B50" s="179"/>
    </row>
    <row r="51" spans="1:2" ht="30">
      <c r="A51" s="93" t="str">
        <f ca="1">OFFSET(L!$C$1,MATCH("Instructions"&amp;ADDRESS(ROW(),COLUMN(),4),L!$A:$A,0)-1,SL,,)</f>
        <v>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v>
      </c>
      <c r="B51" s="179"/>
    </row>
    <row r="52" spans="1:2" ht="45.75" customHeight="1">
      <c r="A52" s="93" t="str">
        <f ca="1">OFFSET(L!$C$1,MATCH("Instructions"&amp;ADDRESS(ROW(),COLUMN(),4),L!$A:$A,0)-1,SL,,)</f>
        <v>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v>
      </c>
      <c r="B52" s="179"/>
    </row>
    <row r="53" spans="1:2" ht="45">
      <c r="A53" s="93"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v>
      </c>
      <c r="B53" s="179"/>
    </row>
    <row r="54" spans="1:2" ht="30">
      <c r="A54" s="93" t="str">
        <f ca="1">OFFSET(L!$C$1,MATCH("Instructions"&amp;ADDRESS(ROW(),COLUMN(),4),L!$A:$A,0)-1,SL,,)</f>
        <v>7. 製錬業者識別番号の発行元　－　これはF列に入力された製錬業者識別番号の発行元です。ドロップダウンボックスを使ってC列に製錬業者名を選択すると、この欄は自動入力されます。</v>
      </c>
      <c r="B54" s="179"/>
    </row>
    <row r="55" spans="1:2" ht="35.5" customHeight="1">
      <c r="A55" s="93" t="str">
        <f ca="1">OFFSET(L!$C$1,MATCH("Instructions"&amp;ADDRESS(ROW(),COLUMN(),4),L!$A:$A,0)-1,SL,,)</f>
        <v>8. 製錬業者所在地：番地　－　製錬業者の所在する番地を記入してください。</v>
      </c>
      <c r="B55" s="179"/>
    </row>
    <row r="56" spans="1:2" ht="15">
      <c r="A56" s="93" t="str">
        <f ca="1">OFFSET(L!$C$1,MATCH("Instructions"&amp;ADDRESS(ROW(),COLUMN(),4),L!$A:$A,0)-1,SL,,)</f>
        <v>9. 製錬業者所在地：市　－　製錬業者の所在する市を記入してください。</v>
      </c>
      <c r="B56" s="179"/>
    </row>
    <row r="57" spans="1:2" ht="34" customHeight="1">
      <c r="A57" s="93" t="str">
        <f ca="1">OFFSET(L!$C$1,MATCH("Instructions"&amp;ADDRESS(ROW(),COLUMN(),4),L!$A:$A,0)-1,SL,,)</f>
        <v>10. 製錬業者所在地： 州／県／省（該当する場合のみ回答）　－　製錬業者の所在する州又は県を記入してください。</v>
      </c>
      <c r="B57" s="179"/>
    </row>
    <row r="58" spans="1:2" ht="150">
      <c r="A58" s="93" t="str">
        <f ca="1">OFFSET(L!$C$1,MATCH("Instructions"&amp;ADDRESS(ROW(),COLUMN(),4),L!$A:$A,0)-1,SL,,)</f>
        <v xml:space="preserve">11. 製錬業者連絡先担当者名　－　 拡張鉱物報告テンプレート（EM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EMRT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58" s="179"/>
    </row>
    <row r="59" spans="1:2" ht="30">
      <c r="A59" s="93" t="str">
        <f ca="1">OFFSET(L!$C$1,MATCH("Instructions"&amp;ADDRESS(ROW(),COLUMN(),4),L!$A:$A,0)-1,SL,,)</f>
        <v>12. 製錬業者連絡先電子メール　－　上記製錬施設連絡先担当者のメールアドレスを記入してください。
例：John.Smith@SmelterXXX.com 　この欄を記入する前に、「製錬業者連絡先担当者名」の説明を確認してください。</v>
      </c>
      <c r="B59" s="179"/>
    </row>
    <row r="60" spans="1:2" ht="45">
      <c r="A60" s="93" t="str">
        <f ca="1">OFFSET(L!$C$1,MATCH("Instructions"&amp;ADDRESS(ROW(),COLUMN(),4),L!$A:$A,0)-1,SL,,)</f>
        <v>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v>
      </c>
      <c r="B60" s="179"/>
    </row>
    <row r="61" spans="1:2" ht="45">
      <c r="A61" s="93" t="str">
        <f ca="1">OFFSET(L!$C$1,MATCH("Instructions"&amp;ADDRESS(ROW(),COLUMN(),4),L!$A:$A,0)-1,SL,,)</f>
        <v>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v>
      </c>
      <c r="B61" s="179"/>
    </row>
    <row r="62" spans="1:2" ht="101.25" customHeight="1">
      <c r="A62" s="93" t="str">
        <f ca="1">OFFSET(L!$C$1,MATCH("Instructions"&amp;ADDRESS(ROW(),COLUMN(),4),L!$A:$A,0)-1,SL,,)</f>
        <v>15. 製錬業者がリサイクル又はスクラップ資源からの製錬プロセスの投入量を単独で取得するかどうかを示します。この質問は任意です。回答は、以下の中から選択してください。
- Yes（はい）
- No（いいえ）
- Unknown（不明）</v>
      </c>
      <c r="B62" s="179"/>
    </row>
    <row r="63" spans="1:2" ht="15">
      <c r="A63" s="93" t="str">
        <f ca="1">OFFSET(L!$C$1,MATCH("Instructions"&amp;ADDRESS(ROW(),COLUMN(),4),L!$A:$A,0)-1,SL,,)</f>
        <v>16. 備考　－　製錬業者に関するコメントがあれば備考欄に記述してください。例：製錬業者はYYY社に買収されている</v>
      </c>
      <c r="B63" s="179"/>
    </row>
    <row r="64" spans="1:2" ht="15">
      <c r="A64" s="218"/>
      <c r="B64" s="179"/>
    </row>
    <row r="65" spans="1:2" ht="30">
      <c r="A65" s="219" t="str">
        <f ca="1">OFFSET(L!$C$1,MATCH("Instructions"&amp;ADDRESS(ROW(),COLUMN(),4),L!$A:$A,0)-1,SL,,)</f>
        <v>Mine List（鉱山施設リスト）シートの記入に関する解説
回答は英語（半角）で入力してください。</v>
      </c>
      <c r="B65" s="179"/>
    </row>
    <row r="66" spans="1:2" ht="30">
      <c r="A66" s="93" t="str">
        <f ca="1">OFFSET(L!$C$1,MATCH("Instructions"&amp;ADDRESS(ROW(),COLUMN(),4),L!$A:$A,0)-1,SL,,)</f>
        <v>1. 金属 － ドロップダウンメニューを使用して、鉱山施設情報を入力する該当金属を選択してください。金属は、質問 1 と 2 で対象となる鉱物について「はい」と答えた場合にのみ表示されます。</v>
      </c>
      <c r="B66" s="179"/>
    </row>
    <row r="67" spans="1:2" ht="15">
      <c r="A67" s="93" t="str">
        <f ca="1">OFFSET(L!$C$1,MATCH("Instructions"&amp;ADDRESS(ROW(),COLUMN(),4),L!$A:$A,0)-1,SL,,)</f>
        <v>2. この鉱山施設を調達元にしている製錬業者の名称 - 可能な場合は、リストアップされた鉱山施設または採掘場を調達元にしている製錬業者の名称を記入する。</v>
      </c>
      <c r="B67" s="179"/>
    </row>
    <row r="68" spans="1:2" ht="15">
      <c r="A68" s="93" t="str">
        <f ca="1">OFFSET(L!$C$1,MATCH("Instructions"&amp;ADDRESS(ROW(),COLUMN(),4),L!$A:$A,0)-1,SL,,)</f>
        <v>3.  鉱山施設名－鉱山施設名を記入してください。</v>
      </c>
      <c r="B68" s="179"/>
    </row>
    <row r="69" spans="1:2" ht="30">
      <c r="A69" s="93" t="str">
        <f ca="1">OFFSET(L!$C$1,MATCH("Instructions"&amp;ADDRESS(ROW(),COLUMN(),4),L!$A:$A,0)-1,SL,,)</f>
        <v>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v>
      </c>
      <c r="B69" s="179"/>
    </row>
    <row r="70" spans="1:2" ht="15">
      <c r="A70" s="93" t="str">
        <f ca="1">OFFSET(L!$C$1,MATCH("Instructions"&amp;ADDRESS(ROW(),COLUMN(),4),L!$A:$A,0)-1,SL,,)</f>
        <v>5.鉱山施設識別番号の発行元　－　これはD列に入力された鉱山施設識別番号の発行元です。</v>
      </c>
      <c r="B70" s="179"/>
    </row>
    <row r="71" spans="1:2" ht="15">
      <c r="A71" s="93" t="str">
        <f ca="1">OFFSET(L!$C$1,MATCH("Instructions"&amp;ADDRESS(ROW(),COLUMN(),4),L!$A:$A,0)-1,SL,,)</f>
        <v>6. 鉱山施設所在地：国　－　ドロップダウンメニューの中から、鉱山施設の所在する国を選択してください。</v>
      </c>
      <c r="B71" s="179"/>
    </row>
    <row r="72" spans="1:2" ht="15">
      <c r="A72" s="93" t="str">
        <f ca="1">OFFSET(L!$C$1,MATCH("Instructions"&amp;ADDRESS(ROW(),COLUMN(),4),L!$A:$A,0)-1,SL,,)</f>
        <v>7.  鉱山施設所在地：番地　－　鉱山施設の所在する番地を記入してください。</v>
      </c>
      <c r="B72" s="179"/>
    </row>
    <row r="73" spans="1:2" ht="15">
      <c r="A73" s="93" t="str">
        <f ca="1">OFFSET(L!$C$1,MATCH("Instructions"&amp;ADDRESS(ROW(),COLUMN(),4),L!$A:$A,0)-1,SL,,)</f>
        <v>8.  鉱山施設所在地：市　－　鉱山施設の所在する市を記入してください。</v>
      </c>
      <c r="B73" s="179"/>
    </row>
    <row r="74" spans="1:2" ht="15">
      <c r="A74" s="93" t="str">
        <f ca="1">OFFSET(L!$C$1,MATCH("Instructions"&amp;ADDRESS(ROW(),COLUMN(),4),L!$A:$A,0)-1,SL,,)</f>
        <v>9.  鉱山施設所在地： 州／県／省（該当する場合のみ回答）　－　鉱山施設の所在する州又は県を記入してください。</v>
      </c>
      <c r="B74" s="179"/>
    </row>
    <row r="75" spans="1:2" ht="75">
      <c r="A75" s="93" t="str">
        <f ca="1">OFFSET(L!$C$1,MATCH("Instructions"&amp;ADDRESS(ROW(),COLUMN(),4),L!$A:$A,0)-1,SL,,)</f>
        <v>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v>
      </c>
      <c r="B75" s="179"/>
    </row>
    <row r="76" spans="1:2" ht="30">
      <c r="A76" s="93" t="str">
        <f ca="1">OFFSET(L!$C$1,MATCH("Instructions"&amp;ADDRESS(ROW(),COLUMN(),4),L!$A:$A,0)-1,SL,,)</f>
        <v>11. 鉱山施設連絡先電子メール　－　上記鉱山施設連絡先担当者のメールアドレスを記入してください。
例：John.Smith@MineXXX.com 　この欄を記入する前に、「鉱山施設連絡先担当者名」の説明を確認してください。</v>
      </c>
      <c r="B76" s="179"/>
    </row>
    <row r="77" spans="1:2" ht="45">
      <c r="A77" s="93" t="str">
        <f ca="1">OFFSET(L!$C$1,MATCH("Instructions"&amp;ADDRESS(ROW(),COLUMN(),4),L!$A:$A,0)-1,SL,,)</f>
        <v>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v>
      </c>
      <c r="B77" s="179"/>
    </row>
    <row r="78" spans="1:2" ht="15">
      <c r="A78" s="93" t="str">
        <f ca="1">OFFSET(L!$C$1,MATCH("Instructions"&amp;ADDRESS(ROW(),COLUMN(),4),L!$A:$A,0)-1,SL,,)</f>
        <v>13. 備考　－　鉱山施設に関するコメントがあれば備考欄に記述してください。例：鉱山施設はYYY社に買収されている</v>
      </c>
      <c r="B78" s="179"/>
    </row>
    <row r="79" spans="1:2" ht="15">
      <c r="A79" s="218"/>
      <c r="B79" s="179"/>
    </row>
    <row r="80" spans="1:2" ht="75">
      <c r="A80" s="219" t="str">
        <f ca="1">OFFSET(L!$C$1,MATCH("Instructions"&amp;ADDRESS(ROW(),COLUMN(),4),L!$A:$A,0)-1,SL,,)</f>
        <v>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v>
      </c>
      <c r="B80" s="179"/>
    </row>
    <row r="81" spans="1:2" ht="15">
      <c r="A81" s="218"/>
      <c r="B81" s="179"/>
    </row>
    <row r="82" spans="1:2" ht="18" customHeight="1">
      <c r="A82" s="94" t="str">
        <f ca="1">OFFSET(L!$C$1,MATCH("Instructions"&amp;ADDRESS(ROW(),COLUMN(),4),L!$A:$A,0)-1,SL,,)</f>
        <v>利用規約</v>
      </c>
      <c r="B82" s="179"/>
    </row>
    <row r="83" spans="1:2" ht="90">
      <c r="A83" s="94" t="str">
        <f ca="1">OFFSET(L!$C$1,MATCH("Instructions"&amp;ADDRESS(ROW(),COLUMN(),4),L!$A:$A,0)-1,SL,,)</f>
        <v>拡張鉱物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v>
      </c>
      <c r="B83" s="179"/>
    </row>
    <row r="84" spans="1:2" ht="45">
      <c r="A84" s="94"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v>
      </c>
      <c r="B84" s="179"/>
    </row>
    <row r="85" spans="1:2" ht="45">
      <c r="A85" s="94" t="str">
        <f ca="1">OFFSET(L!$C$1,MATCH("Instructions"&amp;ADDRESS(ROW(),COLUMN(),4),L!$A:$A,0)-1,SL,,)</f>
        <v>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85" s="179"/>
    </row>
    <row r="86" spans="1:2" ht="90">
      <c r="A86" s="94" t="str">
        <f ca="1">OFFSET(L!$C$1,MATCH("Instructions"&amp;ADDRESS(ROW(),COLUMN(),4),L!$A:$A,0)-1,SL,,)</f>
        <v>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v>
      </c>
      <c r="B86" s="179"/>
    </row>
    <row r="87" spans="1:2" ht="45">
      <c r="A87" s="94"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87" s="179"/>
    </row>
    <row r="88" spans="1:2" ht="15">
      <c r="A88" s="94" t="str">
        <f ca="1">OFFSET(L!$C$1,MATCH("Instructions"&amp;ADDRESS(ROW(),COLUMN(),4),L!$A:$A,0)-1,SL,,)</f>
        <v>リストもしくはツールへのアクセス、又はその利用によって、またそれを考慮して、使用者は前述の事項に同意するものとします。</v>
      </c>
      <c r="B88" s="179"/>
    </row>
    <row r="89" spans="1:2" ht="15">
      <c r="A89" s="93" t="str">
        <f ca="1">OFFSET(L!$C$1,MATCH("General"&amp;"Cpy",L!$A:$A,0)-1,SL,,)</f>
        <v>© 2025 Responsible Minerals Initiative. 無断転載・再配布禁止。</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9140625" defaultRowHeight="14"/>
  <cols>
    <col min="1" max="1" width="14.69140625" style="126" customWidth="1"/>
    <col min="2" max="2" width="14" style="126" customWidth="1"/>
    <col min="3" max="3" width="6" style="126" customWidth="1"/>
    <col min="4" max="4" width="51" style="126" customWidth="1"/>
    <col min="5" max="5" width="46" style="240" customWidth="1"/>
    <col min="6" max="6" width="61.69140625" style="241" customWidth="1"/>
    <col min="7" max="7" width="61.69140625" style="126" customWidth="1"/>
    <col min="8" max="8" width="65.69140625" style="143" customWidth="1"/>
    <col min="9" max="9" width="51.4609375" style="188" customWidth="1"/>
    <col min="10" max="16384" width="8.69140625" style="188"/>
  </cols>
  <sheetData>
    <row r="1" spans="1:9">
      <c r="B1" s="126" t="s">
        <v>361</v>
      </c>
      <c r="C1" s="126" t="s">
        <v>362</v>
      </c>
      <c r="D1" s="126" t="s">
        <v>17</v>
      </c>
      <c r="E1" s="240" t="s">
        <v>363</v>
      </c>
      <c r="F1" s="241" t="s">
        <v>364</v>
      </c>
      <c r="G1" s="126" t="s">
        <v>365</v>
      </c>
      <c r="H1" s="276" t="s">
        <v>366</v>
      </c>
      <c r="I1" s="188" t="s">
        <v>18438</v>
      </c>
    </row>
    <row r="2" spans="1:9" ht="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27">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27">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08">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81">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9.5">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54">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08">
      <c r="A38" s="126" t="str">
        <f t="shared" si="0"/>
        <v>InstructionsA40</v>
      </c>
      <c r="B38" s="126" t="s">
        <v>367</v>
      </c>
      <c r="C38" s="126" t="s">
        <v>436</v>
      </c>
      <c r="D38" s="126" t="s">
        <v>19267</v>
      </c>
      <c r="E38" s="381" t="s">
        <v>19523</v>
      </c>
      <c r="F38" s="272" t="s">
        <v>19888</v>
      </c>
      <c r="G38" s="126" t="s">
        <v>19526</v>
      </c>
      <c r="H38" s="276" t="s">
        <v>19528</v>
      </c>
      <c r="I38" s="126" t="s">
        <v>19530</v>
      </c>
    </row>
    <row r="39" spans="1:9" ht="175.5">
      <c r="A39" s="126" t="str">
        <f t="shared" si="0"/>
        <v>InstructionsA41</v>
      </c>
      <c r="B39" s="126" t="s">
        <v>367</v>
      </c>
      <c r="C39" s="126" t="s">
        <v>442</v>
      </c>
      <c r="D39" s="126" t="s">
        <v>437</v>
      </c>
      <c r="E39" s="247" t="s">
        <v>438</v>
      </c>
      <c r="F39" s="273" t="s">
        <v>439</v>
      </c>
      <c r="G39" s="246" t="s">
        <v>440</v>
      </c>
      <c r="H39" s="276" t="s">
        <v>441</v>
      </c>
      <c r="I39" s="126" t="s">
        <v>18445</v>
      </c>
    </row>
    <row r="40" spans="1:9" ht="216">
      <c r="A40" s="126" t="str">
        <f>B40&amp;C40</f>
        <v>InstructionsA42</v>
      </c>
      <c r="B40" s="126" t="s">
        <v>367</v>
      </c>
      <c r="C40" s="126" t="s">
        <v>448</v>
      </c>
      <c r="D40" s="126" t="s">
        <v>443</v>
      </c>
      <c r="E40" s="247" t="s">
        <v>444</v>
      </c>
      <c r="F40" s="273" t="s">
        <v>445</v>
      </c>
      <c r="G40" s="249" t="s">
        <v>446</v>
      </c>
      <c r="H40" s="280" t="s">
        <v>447</v>
      </c>
      <c r="I40" s="126" t="s">
        <v>18446</v>
      </c>
    </row>
    <row r="41" spans="1:9" ht="216">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3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297">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75.5">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4.5">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28">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02.5">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21.5">
      <c r="A73" s="126" t="str">
        <f t="shared" si="5"/>
        <v>InstructionsA77</v>
      </c>
      <c r="B73" s="126" t="s">
        <v>367</v>
      </c>
      <c r="C73" s="126" t="s">
        <v>19472</v>
      </c>
      <c r="D73" s="126" t="s">
        <v>19456</v>
      </c>
      <c r="E73" s="240" t="s">
        <v>19457</v>
      </c>
      <c r="F73" s="241" t="s">
        <v>19458</v>
      </c>
      <c r="G73" s="126" t="s">
        <v>19459</v>
      </c>
      <c r="H73" s="276" t="s">
        <v>19460</v>
      </c>
      <c r="I73" s="126" t="s">
        <v>19461</v>
      </c>
    </row>
    <row r="74" spans="1:9" ht="40.5">
      <c r="A74" s="126" t="str">
        <f t="shared" si="5"/>
        <v>InstructionsA78</v>
      </c>
      <c r="B74" s="126" t="s">
        <v>367</v>
      </c>
      <c r="C74" s="126" t="s">
        <v>19473</v>
      </c>
      <c r="D74" s="126" t="s">
        <v>19462</v>
      </c>
      <c r="E74" s="240" t="s">
        <v>19463</v>
      </c>
      <c r="F74" s="241" t="s">
        <v>19464</v>
      </c>
      <c r="G74" s="126" t="s">
        <v>19465</v>
      </c>
      <c r="H74" s="276" t="s">
        <v>19466</v>
      </c>
      <c r="I74" s="126" t="s">
        <v>19467</v>
      </c>
    </row>
    <row r="75" spans="1:9" ht="175.5">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70">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35">
      <c r="A79" s="126" t="str">
        <f t="shared" si="0"/>
        <v>InstructionsA85</v>
      </c>
      <c r="B79" s="126" t="s">
        <v>367</v>
      </c>
      <c r="C79" s="126" t="s">
        <v>19478</v>
      </c>
      <c r="D79" s="126" t="s">
        <v>584</v>
      </c>
      <c r="E79" s="240" t="s">
        <v>585</v>
      </c>
      <c r="F79" s="241" t="s">
        <v>586</v>
      </c>
      <c r="G79" s="251" t="s">
        <v>587</v>
      </c>
      <c r="H79" s="276" t="s">
        <v>588</v>
      </c>
      <c r="I79" s="126" t="s">
        <v>18469</v>
      </c>
    </row>
    <row r="80" spans="1:9" ht="283.5">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1.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2.5">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08">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21.5">
      <c r="A134" s="126" t="str">
        <f t="shared" si="7"/>
        <v>DefinitionsC26</v>
      </c>
      <c r="B134" s="126" t="s">
        <v>607</v>
      </c>
      <c r="C134" s="126" t="s">
        <v>19373</v>
      </c>
      <c r="D134" s="246" t="s">
        <v>810</v>
      </c>
      <c r="E134" s="247" t="s">
        <v>811</v>
      </c>
      <c r="F134" s="254" t="s">
        <v>812</v>
      </c>
      <c r="G134" s="255" t="s">
        <v>813</v>
      </c>
      <c r="H134" s="276" t="s">
        <v>814</v>
      </c>
      <c r="I134" s="126" t="s">
        <v>18506</v>
      </c>
    </row>
    <row r="135" spans="1:9" ht="81">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0.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0.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40.5">
      <c r="A174" s="126" t="str">
        <f t="shared" si="10"/>
        <v>Declaration</v>
      </c>
      <c r="B174" s="126" t="s">
        <v>821</v>
      </c>
      <c r="D174" s="126" t="s">
        <v>977</v>
      </c>
      <c r="E174" s="240" t="s">
        <v>978</v>
      </c>
      <c r="F174" s="260" t="s">
        <v>979</v>
      </c>
      <c r="G174" s="126" t="s">
        <v>980</v>
      </c>
      <c r="H174" s="276" t="s">
        <v>981</v>
      </c>
      <c r="I174" s="126"/>
    </row>
    <row r="175" spans="1:9" ht="54">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0.5">
      <c r="A178" s="126" t="str">
        <f t="shared" si="10"/>
        <v>DeclarationB135</v>
      </c>
      <c r="B178" s="126" t="s">
        <v>821</v>
      </c>
      <c r="C178" s="126" t="s">
        <v>18628</v>
      </c>
      <c r="D178" s="126" t="s">
        <v>986</v>
      </c>
      <c r="E178" s="240" t="s">
        <v>12190</v>
      </c>
      <c r="F178" s="241" t="s">
        <v>987</v>
      </c>
      <c r="G178" s="126" t="s">
        <v>988</v>
      </c>
      <c r="H178" s="276" t="s">
        <v>989</v>
      </c>
      <c r="I178" s="126" t="s">
        <v>18535</v>
      </c>
    </row>
    <row r="179" spans="1:9" ht="28">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1">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28">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E1424109-861A-4440-B634-CE61AC58BF1C}"/>
    </customSheetView>
    <customSheetView guid="{C59130F4-2E03-5E48-94CE-6E4A0484DB9E}" showAutoFilter="1">
      <selection activeCell="E4" sqref="E4"/>
      <pageMargins left="0" right="0" top="0" bottom="0" header="0" footer="0"/>
      <pageSetup paperSize="9" orientation="portrait"/>
      <headerFooter alignWithMargins="0"/>
      <autoFilter ref="B1:N1" xr:uid="{DD17A4A2-3D14-42A4-A62F-BE7FD38FD1FA}"/>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7" customWidth="1"/>
    <col min="2" max="2" width="57" style="57" customWidth="1"/>
    <col min="3" max="16384" width="8.691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3046875" customWidth="1"/>
    <col min="3" max="3" width="15.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62EA74BD-BC3A-4BAA-80C0-C052CDA2FA96}"/>
    </customSheetView>
    <customSheetView guid="{C59130F4-2E03-5E48-94CE-6E4A0484DB9E}" showAutoFilter="1">
      <selection activeCell="C1" sqref="C1:D65536"/>
      <pageMargins left="0" right="0" top="0" bottom="0" header="0" footer="0"/>
      <pageSetup orientation="portrait"/>
      <headerFooter alignWithMargins="0"/>
      <autoFilter ref="B1:C1" xr:uid="{FC721E8D-4DBB-4E34-AA3B-DF9C9020465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9"/>
      <c r="B2" s="1" t="s">
        <v>1</v>
      </c>
      <c r="C2" s="2"/>
      <c r="D2" s="146"/>
      <c r="E2" s="2"/>
      <c r="F2" s="2"/>
      <c r="G2" s="24"/>
    </row>
    <row r="3" spans="1:7">
      <c r="A3" s="389"/>
      <c r="B3" s="2" t="s">
        <v>2</v>
      </c>
      <c r="C3" s="1"/>
      <c r="D3" s="147"/>
      <c r="E3" s="2"/>
      <c r="F3" s="1"/>
      <c r="G3" s="24"/>
    </row>
    <row r="4" spans="1:7" ht="15">
      <c r="A4" s="389"/>
      <c r="B4" s="183" t="s">
        <v>3</v>
      </c>
      <c r="C4" s="184"/>
      <c r="D4" s="185"/>
      <c r="E4" s="2"/>
      <c r="F4" s="184"/>
      <c r="G4" s="24"/>
    </row>
    <row r="5" spans="1:7">
      <c r="A5" s="389"/>
      <c r="B5" s="189" t="s">
        <v>4</v>
      </c>
      <c r="C5" s="186"/>
      <c r="D5" s="187"/>
      <c r="E5" s="2"/>
      <c r="F5" s="186"/>
      <c r="G5" s="24"/>
    </row>
    <row r="6" spans="1:7">
      <c r="A6" s="389"/>
      <c r="B6" s="2"/>
      <c r="C6" s="2"/>
      <c r="D6" s="146"/>
      <c r="E6" s="2"/>
      <c r="F6" s="2"/>
      <c r="G6" s="24"/>
    </row>
    <row r="7" spans="1:7">
      <c r="A7" s="389"/>
      <c r="B7" s="2"/>
      <c r="C7" s="2"/>
      <c r="D7" s="146"/>
      <c r="E7" s="2"/>
      <c r="F7" s="2"/>
      <c r="G7" s="24"/>
    </row>
    <row r="8" spans="1:7">
      <c r="A8" s="389"/>
      <c r="B8" s="2"/>
      <c r="C8" s="2"/>
      <c r="D8" s="146"/>
      <c r="E8" s="2"/>
      <c r="F8" s="2"/>
      <c r="G8" s="24"/>
    </row>
    <row r="9" spans="1:7" ht="20.25" customHeight="1">
      <c r="A9" s="389"/>
      <c r="B9" s="391" t="s">
        <v>5</v>
      </c>
      <c r="C9" s="391"/>
      <c r="D9" s="391"/>
      <c r="E9" s="391"/>
      <c r="F9" s="391"/>
      <c r="G9" s="24"/>
    </row>
    <row r="10" spans="1:7" ht="27" customHeight="1">
      <c r="A10" s="389"/>
      <c r="B10" s="392" t="s">
        <v>6</v>
      </c>
      <c r="C10" s="392"/>
      <c r="D10" s="392"/>
      <c r="E10" s="392"/>
      <c r="F10" s="392"/>
      <c r="G10" s="24"/>
    </row>
    <row r="11" spans="1:7" ht="82.5" customHeight="1">
      <c r="A11" s="389"/>
      <c r="B11" s="393"/>
      <c r="C11" s="393"/>
      <c r="D11" s="393"/>
      <c r="E11" s="393"/>
      <c r="F11" s="393"/>
      <c r="G11" s="24"/>
    </row>
    <row r="12" spans="1:7">
      <c r="A12" s="389"/>
      <c r="B12" s="173" t="s">
        <v>7</v>
      </c>
      <c r="C12" s="174" t="s">
        <v>8</v>
      </c>
      <c r="D12" s="175" t="s">
        <v>9</v>
      </c>
      <c r="E12" s="174" t="s">
        <v>10</v>
      </c>
      <c r="F12" s="174" t="s">
        <v>11</v>
      </c>
      <c r="G12" s="24"/>
    </row>
    <row r="13" spans="1:7" ht="57.5">
      <c r="A13" s="389"/>
      <c r="B13" s="287">
        <v>1</v>
      </c>
      <c r="C13" s="225" t="s">
        <v>12</v>
      </c>
      <c r="D13" s="226">
        <v>44489</v>
      </c>
      <c r="E13" s="225" t="s">
        <v>12182</v>
      </c>
      <c r="F13" s="227" t="s">
        <v>12191</v>
      </c>
      <c r="G13" s="24"/>
    </row>
    <row r="14" spans="1:7" ht="57.5">
      <c r="A14" s="389"/>
      <c r="B14" s="224">
        <v>1.01</v>
      </c>
      <c r="C14" s="225" t="s">
        <v>12</v>
      </c>
      <c r="D14" s="226">
        <v>44523</v>
      </c>
      <c r="E14" s="225" t="s">
        <v>12183</v>
      </c>
      <c r="F14" s="227" t="s">
        <v>12191</v>
      </c>
      <c r="G14" s="24"/>
    </row>
    <row r="15" spans="1:7" ht="57.5">
      <c r="A15" s="389"/>
      <c r="B15" s="224">
        <v>1.02</v>
      </c>
      <c r="C15" s="225" t="s">
        <v>12</v>
      </c>
      <c r="D15" s="226">
        <v>44553</v>
      </c>
      <c r="E15" s="225" t="s">
        <v>12184</v>
      </c>
      <c r="F15" s="227" t="s">
        <v>12191</v>
      </c>
      <c r="G15" s="24"/>
    </row>
    <row r="16" spans="1:7" ht="92">
      <c r="A16" s="389"/>
      <c r="B16" s="224">
        <v>1.1000000000000001</v>
      </c>
      <c r="C16" s="225" t="s">
        <v>12</v>
      </c>
      <c r="D16" s="226">
        <v>44848</v>
      </c>
      <c r="E16" s="225" t="s">
        <v>12185</v>
      </c>
      <c r="F16" s="227" t="s">
        <v>12192</v>
      </c>
      <c r="G16" s="24"/>
    </row>
    <row r="17" spans="1:7" ht="57.5">
      <c r="A17" s="389"/>
      <c r="B17" s="224">
        <v>1.1100000000000001</v>
      </c>
      <c r="C17" s="225" t="s">
        <v>12</v>
      </c>
      <c r="D17" s="226">
        <v>44869</v>
      </c>
      <c r="E17" s="225" t="s">
        <v>12186</v>
      </c>
      <c r="F17" s="227" t="s">
        <v>12192</v>
      </c>
      <c r="G17" s="24"/>
    </row>
    <row r="18" spans="1:7" ht="57.5">
      <c r="A18" s="389"/>
      <c r="B18" s="224">
        <v>1.2</v>
      </c>
      <c r="C18" s="225" t="s">
        <v>12</v>
      </c>
      <c r="D18" s="226">
        <v>45058</v>
      </c>
      <c r="E18" s="225" t="s">
        <v>12235</v>
      </c>
      <c r="F18" s="227" t="s">
        <v>12193</v>
      </c>
      <c r="G18" s="24"/>
    </row>
    <row r="19" spans="1:7" ht="57.5">
      <c r="A19" s="389"/>
      <c r="B19" s="224">
        <v>1.3</v>
      </c>
      <c r="C19" s="225" t="s">
        <v>12</v>
      </c>
      <c r="D19" s="226">
        <v>45408</v>
      </c>
      <c r="E19" s="288" t="s">
        <v>18595</v>
      </c>
      <c r="F19" s="227" t="s">
        <v>12236</v>
      </c>
      <c r="G19" s="24"/>
    </row>
    <row r="20" spans="1:7" ht="57.5">
      <c r="A20" s="389"/>
      <c r="B20" s="293" t="s">
        <v>18598</v>
      </c>
      <c r="C20" s="225" t="s">
        <v>12</v>
      </c>
      <c r="D20" s="226">
        <v>45772</v>
      </c>
      <c r="E20" s="288" t="s">
        <v>19154</v>
      </c>
      <c r="F20" s="227" t="s">
        <v>19278</v>
      </c>
      <c r="G20" s="24"/>
    </row>
    <row r="21" spans="1:7" ht="14" thickBot="1">
      <c r="A21" s="390"/>
      <c r="B21" s="394" t="str">
        <f ca="1">OFFSET(L!$C$1,MATCH("General"&amp;"Cpy",L!$A:$A,0)-1,SL,,)</f>
        <v>© 2025 Responsible Minerals Initiative. 無断転載・再配布禁止。</v>
      </c>
      <c r="C21" s="394"/>
      <c r="D21" s="394"/>
      <c r="E21" s="394"/>
      <c r="F21" s="394"/>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5" style="156" customWidth="1"/>
    <col min="8" max="16384" width="9" style="156"/>
  </cols>
  <sheetData>
    <row r="1" spans="1:8" ht="90.75" customHeight="1" thickTop="1">
      <c r="A1" s="395"/>
      <c r="B1" s="396"/>
      <c r="C1" s="396"/>
      <c r="D1" s="397"/>
    </row>
    <row r="2" spans="1:8" ht="15">
      <c r="A2" s="176"/>
      <c r="B2" s="177" t="str">
        <f ca="1">OFFSET(L!$C$1,MATCH("Definitions"&amp;ADDRESS(ROW(),COLUMN(),4),L!$A:$A,0)-1,SL,,)</f>
        <v>項目</v>
      </c>
      <c r="C2" s="177" t="str">
        <f ca="1">OFFSET(L!$C$1,MATCH("Definitions"&amp;ADDRESS(ROW(),COLUMN(),4),L!$A:$A,0)-1,SL,,)</f>
        <v>定義</v>
      </c>
      <c r="D2" s="399"/>
      <c r="E2" s="178"/>
    </row>
    <row r="3" spans="1:8" ht="30">
      <c r="A3" s="176"/>
      <c r="B3" s="177" t="str">
        <f ca="1">OFFSET(L!$C$1,MATCH("Definitions"&amp;ADDRESS(ROW(),COLUMN(),4),L!$A:$A,0)-1,SL,,)</f>
        <v>回答責任者</v>
      </c>
      <c r="C3" s="177" t="str">
        <f ca="1">OFFSET(L!$C$1,MATCH("Definitions"&amp;ADDRESS(ROW(),COLUMN(),4),L!$A:$A,0)-1,SL,,)</f>
        <v>この欄は、申告内容の回答責任者を特定します。回答責任者は連絡先と異なる人でもかまいません。「同上」又は同様の表現は避けてください。</v>
      </c>
      <c r="D3" s="399"/>
      <c r="E3" s="179"/>
    </row>
    <row r="4" spans="1:8" ht="60">
      <c r="A4" s="176"/>
      <c r="B4" s="177" t="str">
        <f ca="1">OFFSET(L!$C$1,MATCH("Definitions"&amp;ADDRESS(ROW(),COLUMN(),4),L!$A:$A,0)-1,SL,,)</f>
        <v>コバルト精製業者</v>
      </c>
      <c r="C4" s="177" t="str">
        <f ca="1">OFFSET(L!$C$1,MATCH("Definitions"&amp;ADDRESS(ROW(),COLUMN(),4),L!$A:$A,0)-1,SL,,)</f>
        <v>コバルトの濃縮物、中間物、またはリサイクル材を加工し、川下製造プロセスで直接使用するためのコバルト製品を製造する企業。</v>
      </c>
      <c r="D4" s="399"/>
      <c r="E4" s="179" t="s">
        <v>13</v>
      </c>
    </row>
    <row r="5" spans="1:8" ht="90">
      <c r="A5" s="176"/>
      <c r="B5" s="177" t="str">
        <f ca="1">OFFSET(L!$C$1,MATCH("Definitions"&amp;ADDRESS(ROW(),COLUMN(),4),L!$A:$A,0)-1,SL,,)</f>
        <v>紛争地域および高リスク地域（CAHRA)</v>
      </c>
      <c r="C5" s="177" t="str">
        <f ca="1">OFFSET(L!$C$1,MATCH("Definitions"&amp;ADDRESS(ROW(),COLUMN(),4),L!$A:$A,0)-1,SL,,)</f>
        <v>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v>
      </c>
      <c r="D5" s="399"/>
      <c r="E5" s="179"/>
    </row>
    <row r="6" spans="1:8" ht="45">
      <c r="A6" s="176"/>
      <c r="B6" s="177" t="str">
        <f ca="1">OFFSET(L!$C$1,MATCH("Definitions"&amp;ADDRESS(ROW(),COLUMN(),4),L!$A:$A,0)-1,SL,,)</f>
        <v>銅加工業者*</v>
      </c>
      <c r="C6" s="177" t="str">
        <f ca="1">OFFSET(L!$C$1,MATCH("Definitions"&amp;ADDRESS(ROW(),COLUMN(),4),L!$A:$A,0)-1,SL,,)</f>
        <v>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v>
      </c>
      <c r="D6" s="399"/>
      <c r="E6" s="179"/>
    </row>
    <row r="7" spans="1:8" ht="135">
      <c r="A7" s="176"/>
      <c r="B7" s="177" t="str">
        <f ca="1">OFFSET(L!$C$1,MATCH("Definitions"&amp;ADDRESS(ROW(),COLUMN(),4),L!$A:$A,0)-1,SL,,)</f>
        <v>申告範囲またはクラス</v>
      </c>
      <c r="C7" s="177" t="str">
        <f ca="1">OFFSET(L!$C$1,MATCH("Definitions"&amp;ADDRESS(ROW(),COLUMN(),4),L!$A:$A,0)-1,SL,,)</f>
        <v>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v>
      </c>
      <c r="D7" s="399"/>
      <c r="E7" s="179" t="s">
        <v>14</v>
      </c>
    </row>
    <row r="8" spans="1:8" ht="91.5" customHeight="1">
      <c r="A8" s="176"/>
      <c r="B8" s="177" t="str">
        <f ca="1">OFFSET(L!$C$1,MATCH("Definitions"&amp;ADDRESS(ROW(),COLUMN(),4),L!$A:$A,0)-1,SL,,)</f>
        <v>デュー・ディリジェンス</v>
      </c>
      <c r="C8" s="177" t="str">
        <f ca="1">OFFSET(L!$C$1,MATCH("Definitions"&amp;ADDRESS(ROW(),COLUMN(),4),L!$A:$A,0)-1,SL,,)</f>
        <v>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v>
      </c>
      <c r="D8" s="399"/>
      <c r="E8" s="179"/>
    </row>
    <row r="9" spans="1:8" ht="45">
      <c r="A9" s="176"/>
      <c r="B9" s="177" t="str">
        <f ca="1">OFFSET(L!$C$1,MATCH("Definitions"&amp;ADDRESS(ROW(),COLUMN(),4),L!$A:$A,0)-1,SL,,)</f>
        <v>天然黒鉛*</v>
      </c>
      <c r="C9" s="177" t="str">
        <f ca="1">OFFSET(L!$C$1,MATCH("Definitions"&amp;ADDRESS(ROW(),COLUMN(),4),L!$A:$A,0)-1,SL,,)</f>
        <v>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v>
      </c>
      <c r="D9" s="399"/>
      <c r="E9" s="179" t="s">
        <v>15</v>
      </c>
    </row>
    <row r="10" spans="1:8" ht="75">
      <c r="A10" s="176"/>
      <c r="B10" s="177" t="str">
        <f ca="1">OFFSET(L!$C$1,MATCH("Definitions"&amp;ADDRESS(ROW(),COLUMN(),4),L!$A:$A,0)-1,SL,,)</f>
        <v>黒鉛加工業者*</v>
      </c>
      <c r="C10" s="177" t="str">
        <f ca="1">OFFSET(L!$C$1,MATCH("Definitions"&amp;ADDRESS(ROW(),COLUMN(),4),L!$A:$A,0)-1,SL,,)</f>
        <v>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v>
      </c>
      <c r="D10" s="399"/>
      <c r="E10" s="179" t="s">
        <v>16</v>
      </c>
    </row>
    <row r="11" spans="1:8" ht="45">
      <c r="A11" s="176"/>
      <c r="B11" s="177" t="str">
        <f ca="1">OFFSET(L!$C$1,MATCH("Definitions"&amp;ADDRESS(ROW(),COLUMN(),4),L!$A:$A,0)-1,SL,,)</f>
        <v>独立第三者監査法人</v>
      </c>
      <c r="C11" s="177" t="str">
        <f ca="1">OFFSET(L!$C$1,MATCH("Definitions"&amp;ADDRESS(ROW(),COLUMN(),4),L!$A:$A,0)-1,SL,,)</f>
        <v>製錬業者監査について、「独立第三者監査会社」とは、製錬業者又は精錬所のデュー・ディリジェンスシステムを基準に照らして評価する資格を持つ民間機関です。中立性および公平性を保つために、こうした組織と監査チームのメンバーは、被監査者と利害の衝突があってはならない。</v>
      </c>
      <c r="D11" s="399"/>
      <c r="E11" s="179" t="s">
        <v>15</v>
      </c>
      <c r="H11" s="156">
        <v>14</v>
      </c>
    </row>
    <row r="12" spans="1:8" ht="30">
      <c r="A12" s="176"/>
      <c r="B12" s="177" t="str">
        <f ca="1">OFFSET(L!$C$1,MATCH("Definitions"&amp;ADDRESS(ROW(),COLUMN(),4),L!$A:$A,0)-1,SL,,)</f>
        <v>意図的な添加</v>
      </c>
      <c r="C12" s="177" t="str">
        <f ca="1">OFFSET(L!$C$1,MATCH("Definitions"&amp;ADDRESS(ROW(),COLUMN(),4),L!$A:$A,0)-1,SL,,)</f>
        <v>意図的な添加：物質が製品ライフサイクルの１回（以上）の過程で、特別な性質、反応や品質を与えることを目的に使用されること。</v>
      </c>
      <c r="D12" s="399"/>
      <c r="E12" s="179"/>
    </row>
    <row r="13" spans="1:8" ht="60">
      <c r="A13" s="176"/>
      <c r="B13" s="177" t="str">
        <f ca="1">OFFSET(L!$C$1,MATCH("Definitions"&amp;ADDRESS(ROW(),COLUMN(),4),L!$A:$A,0)-1,SL,,)</f>
        <v>リチウム加工業者*</v>
      </c>
      <c r="C13" s="177" t="str">
        <f ca="1">OFFSET(L!$C$1,MATCH("Definitions"&amp;ADDRESS(ROW(),COLUMN(),4),L!$A:$A,0)-1,SL,,)</f>
        <v>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v>
      </c>
      <c r="D13" s="399"/>
      <c r="E13" s="179"/>
    </row>
    <row r="14" spans="1:8" ht="75">
      <c r="A14" s="176"/>
      <c r="B14" s="177" t="str">
        <f ca="1">OFFSET(L!$C$1,MATCH("Definitions"&amp;ADDRESS(ROW(),COLUMN(),4),L!$A:$A,0)-1,SL,,)</f>
        <v>経済協力開発機構（OECD）</v>
      </c>
      <c r="C14" s="177" t="str">
        <f ca="1">OFFSET(L!$C$1,MATCH("Definitions"&amp;ADDRESS(ROW(),COLUMN(),4),L!$A:$A,0)-1,SL,,)</f>
        <v>経済協力開発機構OECDは、責任あるサプライチェーンのためのOECDデュー・ディリジェンスガイダンスを策定した。OECDデュー・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v>
      </c>
      <c r="D14" s="399"/>
      <c r="E14" s="179"/>
    </row>
    <row r="15" spans="1:8" ht="15">
      <c r="A15" s="176"/>
      <c r="B15" s="177" t="str">
        <f ca="1">OFFSET(L!$C$1,MATCH("Definitions"&amp;ADDRESS(ROW(),COLUMN(),4),L!$A:$A,0)-1,SL,,)</f>
        <v>マイカ（天然）</v>
      </c>
      <c r="C15" s="177" t="str">
        <f ca="1">OFFSET(L!$C$1,MATCH("Definitions"&amp;ADDRESS(ROW(),COLUMN(),4),L!$A:$A,0)-1,SL,,)</f>
        <v>天然マイカは、白雲母及び金雲母のように、採掘されるか天然に発生する鉱物です。</v>
      </c>
      <c r="D15" s="399"/>
      <c r="E15" s="179"/>
    </row>
    <row r="16" spans="1:8" ht="45">
      <c r="A16" s="176"/>
      <c r="B16" s="177" t="str">
        <f ca="1">OFFSET(L!$C$1,MATCH("Definitions"&amp;ADDRESS(ROW(),COLUMN(),4),L!$A:$A,0)-1,SL,,)</f>
        <v>マイカ（合成）</v>
      </c>
      <c r="C16" s="177" t="str">
        <f ca="1">OFFSET(L!$C$1,MATCH("Definitions"&amp;ADDRESS(ROW(),COLUMN(),4),L!$A:$A,0)-1,SL,,)</f>
        <v>合成マイカ（フッ素金雲母）は、マグネシウム、アルミニウム及びシリコンのような材料で構成されている人工材料です。</v>
      </c>
      <c r="D16" s="399"/>
      <c r="E16" s="179" t="s">
        <v>15</v>
      </c>
    </row>
    <row r="17" spans="1:5" ht="60">
      <c r="A17" s="176"/>
      <c r="B17" s="177" t="str">
        <f ca="1">OFFSET(L!$C$1,MATCH("Definitions"&amp;ADDRESS(ROW(),COLUMN(),4),L!$A:$A,0)-1,SL,,)</f>
        <v>マイカ加工業者</v>
      </c>
      <c r="C17" s="177" t="str">
        <f ca="1">OFFSET(L!$C$1,MATCH("Definitions"&amp;ADDRESS(ROW(),COLUMN(),4),L!$A:$A,0)-1,SL,,)</f>
        <v>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v>
      </c>
      <c r="D17" s="399"/>
      <c r="E17" s="179"/>
    </row>
    <row r="18" spans="1:5" ht="60">
      <c r="A18" s="176"/>
      <c r="B18" s="177" t="str">
        <f ca="1">OFFSET(L!$C$1,MATCH("Definitions"&amp;ADDRESS(ROW(),COLUMN(),4),L!$A:$A,0)-1,SL,,)</f>
        <v>ニッケル加工業者*</v>
      </c>
      <c r="C18" s="177" t="str">
        <f ca="1">OFFSET(L!$C$1,MATCH("Definitions"&amp;ADDRESS(ROW(),COLUMN(),4),L!$A:$A,0)-1,SL,,)</f>
        <v>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v>
      </c>
      <c r="D18" s="399"/>
      <c r="E18" s="179"/>
    </row>
    <row r="19" spans="1:5" ht="60">
      <c r="A19" s="176"/>
      <c r="B19" s="177" t="str">
        <f ca="1">OFFSET(L!$C$1,MATCH("Definitions"&amp;ADDRESS(ROW(),COLUMN(),4),L!$A:$A,0)-1,SL,,)</f>
        <v>加工業者</v>
      </c>
      <c r="C19" s="177" t="str">
        <f ca="1">OFFSET(L!$C$1,MATCH("Definitions"&amp;ADDRESS(ROW(),COLUMN(),4),L!$A:$A,0)-1,SL,,)</f>
        <v>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v>
      </c>
      <c r="D19" s="399"/>
      <c r="E19" s="179"/>
    </row>
    <row r="20" spans="1:5" ht="30">
      <c r="A20" s="176"/>
      <c r="B20" s="177" t="str">
        <f ca="1">OFFSET(L!$C$1,MATCH("Definitions"&amp;ADDRESS(ROW(),COLUMN(),4),L!$A:$A,0)-1,SL,,)</f>
        <v>製品</v>
      </c>
      <c r="C20" s="177" t="str">
        <f ca="1">OFFSET(L!$C$1,MATCH("Definitions"&amp;ADDRESS(ROW(),COLUMN(),4),L!$A:$A,0)-1,SL,,)</f>
        <v>企業の製品又は完成品とは、製造や生産の最終段階を終了し、流通又は顧客への販売が可能になっている材料や品目です。</v>
      </c>
      <c r="D20" s="399"/>
      <c r="E20" s="179"/>
    </row>
    <row r="21" spans="1:5" ht="90">
      <c r="A21" s="176"/>
      <c r="B21" s="177" t="str">
        <f ca="1">OFFSET(L!$C$1,MATCH("Definitions"&amp;ADDRESS(ROW(),COLUMN(),4),L!$A:$A,0)-1,SL,,)</f>
        <v>再生利用品又はスクラップ起源
Recycled and Scrap Sources</v>
      </c>
      <c r="C21" s="177" t="str">
        <f ca="1">OFFSET(L!$C$1,MATCH("Definitions"&amp;ADDRESS(ROW(),COLUMN(),4),L!$A:$A,0)-1,SL,,)</f>
        <v>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
注：本文書の発行時点で、顕著な使用済みマイカの再生利用はありません。</v>
      </c>
      <c r="D21" s="399"/>
      <c r="E21" s="179" t="s">
        <v>15</v>
      </c>
    </row>
    <row r="22" spans="1:5" ht="75">
      <c r="A22" s="176"/>
      <c r="B22" s="177" t="str">
        <f ca="1">OFFSET(L!$C$1,MATCH("Definitions"&amp;ADDRESS(ROW(),COLUMN(),4),L!$A:$A,0)-1,SL,,)</f>
        <v>Responsible Business Alliance (RBA)</v>
      </c>
      <c r="C22" s="177" t="str">
        <f ca="1">OFFSET(L!$C$1,MATCH("Definitions"&amp;ADDRESS(ROW(),COLUMN(),4),L!$A:$A,0)-1,SL,,)</f>
        <v>2004年に設立されたResponsible Business Alliance（RBA）は、責任あるエレクトロニクスサプライチェーン専門の世界最大の産業連合です。
(http://www.responsiblebusiness.org)</v>
      </c>
      <c r="D22" s="399"/>
      <c r="E22" s="179" t="s">
        <v>16</v>
      </c>
    </row>
    <row r="23" spans="1:5" ht="45">
      <c r="A23" s="176"/>
      <c r="B23" s="177" t="str">
        <f ca="1">OFFSET(L!$C$1,MATCH("Definitions"&amp;ADDRESS(ROW(),COLUMN(),4),L!$A:$A,0)-1,SL,,)</f>
        <v>責任ある鉱物保証プロセス (RMAP)　Responsible Minerals Assurance Process(RMAP)</v>
      </c>
      <c r="C23" s="177"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399"/>
      <c r="E23" s="179"/>
    </row>
    <row r="24" spans="1:5" ht="90">
      <c r="A24" s="176"/>
      <c r="B24" s="177" t="str">
        <f ca="1">OFFSET(L!$C$1,MATCH("Definitions"&amp;ADDRESS(ROW(),COLUMN(),4),L!$A:$A,0)-1,SL,,)</f>
        <v>責任ある鉱物イニシアチブ(RMI) Responsible Minerals Initiative (RMI)</v>
      </c>
      <c r="C24" s="177" t="str">
        <f ca="1">OFFSET(L!$C$1,MATCH("Definitions"&amp;ADDRESS(ROW(),COLUMN(),4),L!$A:$A,0)-1,SL,,)</f>
        <v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v>
      </c>
      <c r="D24" s="399"/>
      <c r="E24" s="179" t="s">
        <v>15</v>
      </c>
    </row>
    <row r="25" spans="1:5" ht="120">
      <c r="A25" s="176"/>
      <c r="B25" s="177" t="str">
        <f ca="1">OFFSET(L!$C$1,MATCH("Definitions"&amp;ADDRESS(ROW(),COLUMN(),4),L!$A:$A,0)-1,SL,,)</f>
        <v>RMAP適合製錬業者リスト</v>
      </c>
      <c r="C25" s="177" t="str">
        <f ca="1">OFFSET(L!$C$1,MATCH("Definitions"&amp;ADDRESS(ROW(),COLUMN(),4),L!$A:$A,0)-1,SL,,)</f>
        <v>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v>
      </c>
      <c r="D25" s="399"/>
      <c r="E25" s="179" t="s">
        <v>13</v>
      </c>
    </row>
    <row r="26" spans="1:5" ht="60">
      <c r="A26" s="176"/>
      <c r="B26" s="177" t="str">
        <f ca="1">OFFSET(L!$C$1,MATCH("Definitions"&amp;ADDRESS(ROW(),COLUMN(),4),L!$A:$A,0)-1,SL,,)</f>
        <v>製錬業者</v>
      </c>
      <c r="C26" s="177" t="str">
        <f ca="1">OFFSET(L!$C$1,MATCH("Definitions"&amp;ADDRESS(ROW(),COLUMN(),4),L!$A:$A,0)-1,SL,,)</f>
        <v>製錬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v>
      </c>
      <c r="D26" s="399"/>
      <c r="E26" s="179"/>
    </row>
    <row r="27" spans="1:5" ht="45">
      <c r="A27" s="176"/>
      <c r="B27" s="177" t="str">
        <f ca="1">OFFSET(L!$C$1,MATCH("Definitions"&amp;ADDRESS(ROW(),COLUMN(),4),L!$A:$A,0)-1,SL,,)</f>
        <v>製錬業者識別番号</v>
      </c>
      <c r="C27" s="177" t="str">
        <f ca="1">OFFSET(L!$C$1,MATCH("Definitions"&amp;ADDRESS(ROW(),COLUMN(),4),L!$A:$A,0)-1,SL,,)</f>
        <v>RMIは、サプライチェーンを構成する企業が製錬・精製業者として報告した企業に対し、固有の識別番号を割り当てます。これは、これらの企業がRMAP監査手順の定義する製錬・精製業者の特性を満たしていると検証されているかどうかとは無関係です。</v>
      </c>
      <c r="D27" s="399"/>
      <c r="E27" s="179"/>
    </row>
    <row r="28" spans="1:5" ht="15">
      <c r="A28" s="176"/>
      <c r="B28" s="401" t="str">
        <f ca="1">OFFSET(L!$C$1,MATCH("Definitions"&amp;ADDRESS(ROW(),COLUMN(),4),L!$A:$A,0)-1,SL,,)</f>
        <v>* この鉱物の一次および二次原材料に関する追加情報については、EMRT記入ガイドを参照してください。</v>
      </c>
      <c r="C28" s="401"/>
      <c r="D28" s="399"/>
      <c r="E28" s="179"/>
    </row>
    <row r="29" spans="1:5" ht="15">
      <c r="A29" s="176"/>
      <c r="B29" s="398" t="str">
        <f ca="1">OFFSET(L!$C$1,MATCH("General"&amp;"Cpy",L!$A:$A,0)-1,SL,,)</f>
        <v>© 2025 Responsible Minerals Initiative. 無断転載・再配布禁止。</v>
      </c>
      <c r="C29" s="398"/>
      <c r="D29" s="399"/>
      <c r="E29" s="179"/>
    </row>
    <row r="30" spans="1:5" ht="14" thickBot="1">
      <c r="A30" s="180"/>
      <c r="B30" s="181"/>
      <c r="C30" s="181"/>
      <c r="D30" s="400"/>
    </row>
    <row r="31" spans="1:5" ht="14"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6" zoomScale="55" zoomScaleNormal="55" workbookViewId="0">
      <selection activeCell="D27" sqref="D27:E27"/>
    </sheetView>
  </sheetViews>
  <sheetFormatPr defaultColWidth="9" defaultRowHeight="13.5"/>
  <cols>
    <col min="1" max="1" width="2" customWidth="1"/>
    <col min="2" max="2" width="84.15234375" customWidth="1"/>
    <col min="3" max="3" width="1.69140625" customWidth="1"/>
    <col min="4" max="5" width="16.69140625" customWidth="1"/>
    <col min="6" max="6" width="1.69140625" customWidth="1"/>
    <col min="7" max="9" width="16.69140625" customWidth="1"/>
    <col min="10" max="10" width="18" customWidth="1"/>
    <col min="11" max="11" width="3" customWidth="1"/>
    <col min="12" max="13" width="8.84375" hidden="1" customWidth="1"/>
    <col min="14" max="14" width="24" hidden="1" customWidth="1"/>
    <col min="15" max="15" width="28.69140625" hidden="1" customWidth="1"/>
    <col min="16" max="16" width="31" hidden="1" customWidth="1"/>
    <col min="17" max="17" width="33.3046875" hidden="1" customWidth="1"/>
    <col min="18" max="18" width="32" hidden="1" customWidth="1"/>
    <col min="19" max="19" width="21.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05"/>
      <c r="B1" s="406"/>
      <c r="C1" s="406"/>
      <c r="D1" s="406"/>
      <c r="E1" s="406"/>
      <c r="F1" s="406"/>
      <c r="G1" s="406"/>
      <c r="H1" s="406"/>
      <c r="I1" s="406"/>
      <c r="J1" s="406"/>
      <c r="K1" s="407"/>
      <c r="L1" s="102"/>
      <c r="P1" s="2"/>
      <c r="Q1" s="2"/>
      <c r="R1" s="2"/>
      <c r="S1" s="2"/>
      <c r="T1" s="2"/>
      <c r="U1" s="2"/>
      <c r="V1" s="2"/>
      <c r="W1" s="2"/>
      <c r="X1" s="2"/>
      <c r="Y1" s="2"/>
      <c r="Z1" s="2"/>
      <c r="AA1" s="2"/>
      <c r="AB1" s="2"/>
      <c r="AC1" s="2"/>
      <c r="AD1" s="2"/>
      <c r="AE1" s="2"/>
      <c r="AF1" s="2"/>
      <c r="AG1" s="2"/>
      <c r="AH1" s="2"/>
    </row>
    <row r="2" spans="1:34" ht="81.75" customHeight="1">
      <c r="A2" s="27"/>
      <c r="B2" s="283"/>
      <c r="C2" s="28"/>
      <c r="D2" s="408" t="str">
        <f ca="1">OFFSET(L!$C$1,MATCH("Declaration"&amp;ADDRESS(ROW(),COLUMN(),4),L!$A:$A,0)-1,SL,,)</f>
        <v>拡張鉱物報告テンプレート（EMRT）</v>
      </c>
      <c r="E2" s="409"/>
      <c r="F2" s="409"/>
      <c r="G2" s="409"/>
      <c r="H2" s="409"/>
      <c r="I2" s="409"/>
      <c r="J2" s="410"/>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364</v>
      </c>
      <c r="E3" s="444"/>
      <c r="F3" s="445"/>
      <c r="G3" s="445"/>
      <c r="H3" s="445"/>
      <c r="I3" s="445"/>
      <c r="J3" s="190" t="s">
        <v>19342</v>
      </c>
      <c r="K3" s="29"/>
      <c r="L3" s="102"/>
      <c r="P3" s="38">
        <f>MATCH($D$3,LN,0)</f>
        <v>3</v>
      </c>
    </row>
    <row r="4" spans="1:34" ht="15">
      <c r="A4" s="27"/>
      <c r="B4" s="417" t="str">
        <f ca="1">OFFSET(L!$C$1,MATCH("Declaration"&amp;ADDRESS(ROW(),COLUMN(),4),L!$A:$A,0)-1,SL,,)</f>
        <v>この文書の目的は、以下の選択した鉱物の調達先情報を収集することです</v>
      </c>
      <c r="C4" s="417"/>
      <c r="D4" s="417"/>
      <c r="E4" s="417"/>
      <c r="F4" s="417"/>
      <c r="G4" s="417"/>
      <c r="H4" s="417"/>
      <c r="I4" s="421" t="str">
        <f ca="1">OFFSET(L!$C$1,MATCH("Declaration"&amp;ADDRESS(ROW(),COLUMN(),4),L!$A:$A,0)-1,SL,,)</f>
        <v>利用規約へのリンク</v>
      </c>
      <c r="J4" s="421"/>
      <c r="K4" s="29"/>
      <c r="L4" s="104"/>
      <c r="P4" s="2"/>
      <c r="Q4" s="2"/>
      <c r="R4" s="2"/>
      <c r="S4" s="2"/>
      <c r="T4" s="2"/>
      <c r="U4" s="2"/>
      <c r="V4" s="2"/>
      <c r="W4" s="2"/>
      <c r="X4" s="2"/>
      <c r="Y4" s="2"/>
      <c r="Z4" s="2"/>
      <c r="AA4" s="2"/>
      <c r="AB4" s="2"/>
      <c r="AC4" s="2"/>
      <c r="AD4" s="2"/>
      <c r="AE4" s="2"/>
      <c r="AF4" s="2"/>
      <c r="AG4" s="2"/>
      <c r="AH4" s="2"/>
    </row>
    <row r="5" spans="1:34" ht="15">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7" t="str">
        <f ca="1">OFFSET(L!$C$1,MATCH("Declaration"&amp;ADDRESS(ROW(),COLUMN(),4),L!$A:$A,0)-1,SL,,)</f>
        <v>必須項目は（*）で表示。各質問の回答方法については、「説明（Instructions）」タブを参照してください。</v>
      </c>
      <c r="C6" s="417"/>
      <c r="D6" s="417"/>
      <c r="E6" s="417"/>
      <c r="F6" s="417"/>
      <c r="G6" s="417"/>
      <c r="H6" s="417"/>
      <c r="I6" s="417"/>
      <c r="J6" s="417"/>
      <c r="K6" s="29"/>
      <c r="L6" s="104" t="s">
        <v>18</v>
      </c>
      <c r="P6" s="2"/>
      <c r="Q6" s="2"/>
      <c r="R6" s="2"/>
      <c r="S6" s="2"/>
      <c r="T6" s="2"/>
      <c r="U6" s="2"/>
      <c r="V6" s="2"/>
      <c r="W6" s="2"/>
      <c r="X6" s="2"/>
      <c r="Y6" s="2"/>
      <c r="Z6" s="2"/>
      <c r="AA6" s="2"/>
      <c r="AB6" s="2"/>
      <c r="AC6" s="2"/>
      <c r="AD6" s="2"/>
      <c r="AE6" s="2"/>
      <c r="AF6" s="2"/>
      <c r="AG6" s="2"/>
      <c r="AH6" s="2"/>
    </row>
    <row r="7" spans="1:34" ht="15">
      <c r="A7" s="27"/>
      <c r="B7" s="422" t="str">
        <f ca="1">OFFSET(L!$C$1,MATCH("Declaration"&amp;ADDRESS(ROW(),COLUMN(),4),L!$A:$A,0)-1,SL,,)</f>
        <v>会社情報</v>
      </c>
      <c r="C7" s="422"/>
      <c r="D7" s="422"/>
      <c r="E7" s="422"/>
      <c r="F7" s="422"/>
      <c r="G7" s="422"/>
      <c r="H7" s="422"/>
      <c r="I7" s="422"/>
      <c r="J7" s="422"/>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会社名(*):</v>
      </c>
      <c r="C8" s="66"/>
      <c r="D8" s="411" t="s">
        <v>20051</v>
      </c>
      <c r="E8" s="412"/>
      <c r="F8" s="412"/>
      <c r="G8" s="412"/>
      <c r="H8" s="412"/>
      <c r="I8" s="412"/>
      <c r="J8" s="413"/>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申告範囲又はクラス(*):</v>
      </c>
      <c r="C9" s="66"/>
      <c r="D9" s="447" t="s">
        <v>20</v>
      </c>
      <c r="E9" s="448"/>
      <c r="F9" s="448"/>
      <c r="G9" s="44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3" t="str">
        <f ca="1">OFFSET(L!$C$1,MATCH("Declaration"&amp;ADDRESS(ROW(),COLUMN(),4)&amp;LEFT($D$9,1),L!$A:$A,0)-1,SL,,)</f>
        <v>この申告に適用される製品は製品一覧表(Product List)のシートに移動して入力</v>
      </c>
      <c r="C10" s="112"/>
      <c r="D10" s="418"/>
      <c r="E10" s="419"/>
      <c r="F10" s="419"/>
      <c r="G10" s="419"/>
      <c r="H10" s="419"/>
      <c r="I10" s="419"/>
      <c r="J10" s="420"/>
      <c r="K10" s="29"/>
      <c r="L10" s="104"/>
      <c r="Q10" s="2"/>
      <c r="R10" s="2"/>
      <c r="S10" s="2"/>
      <c r="T10" s="2"/>
      <c r="U10" s="2"/>
      <c r="V10" s="2"/>
      <c r="W10" s="2"/>
      <c r="X10" s="2"/>
      <c r="Y10" s="2"/>
      <c r="Z10" s="2"/>
      <c r="AA10" s="2"/>
      <c r="AB10" s="2"/>
      <c r="AC10" s="2"/>
      <c r="AD10" s="2"/>
      <c r="AE10" s="2"/>
      <c r="AF10" s="2"/>
      <c r="AG10" s="2"/>
      <c r="AH10" s="2"/>
    </row>
    <row r="11" spans="1:34" ht="15">
      <c r="A11" s="31"/>
      <c r="B11" s="424"/>
      <c r="C11" s="112"/>
      <c r="D11" s="425" t="str">
        <f ca="1">IF(D9=Q9,OFFSET(L!$C$1,MATCH("Declaration"&amp;ADDRESS(ROW(),COLUMN(),4),L!$A:$A,0)-1,SL,,),"")</f>
        <v>クリックして、この申告が適用される製品を入力してください</v>
      </c>
      <c r="E11" s="426"/>
      <c r="F11" s="426"/>
      <c r="G11" s="426"/>
      <c r="H11" s="426"/>
      <c r="I11" s="426"/>
      <c r="J11" s="427"/>
      <c r="K11" s="29"/>
      <c r="L11" s="104"/>
      <c r="Q11" s="2"/>
      <c r="R11" s="2"/>
      <c r="S11" s="2"/>
      <c r="T11" s="2"/>
      <c r="U11" s="2"/>
      <c r="V11" s="2"/>
      <c r="W11" s="2"/>
      <c r="X11" s="2"/>
      <c r="Y11" s="2"/>
      <c r="Z11" s="2"/>
      <c r="AA11" s="368" t="s">
        <v>19145</v>
      </c>
      <c r="AB11" s="2"/>
      <c r="AC11" s="2"/>
      <c r="AD11" s="2"/>
      <c r="AE11" s="2"/>
      <c r="AF11" s="2"/>
      <c r="AG11" s="2"/>
      <c r="AH11" s="2"/>
    </row>
    <row r="12" spans="1:34" ht="15">
      <c r="A12" s="31"/>
      <c r="B12" s="428" t="str">
        <f ca="1">OFFSET(L!$C$1,MATCH("Declaration"&amp;ADDRESS(ROW(),COLUMN(),4),L!$A:$A,0)-1,SL,,)</f>
        <v>対象となる鉱物／金属を選択 (*):</v>
      </c>
      <c r="C12" s="112"/>
      <c r="D12" s="372" t="s">
        <v>40</v>
      </c>
      <c r="E12" s="430" t="s">
        <v>18641</v>
      </c>
      <c r="F12" s="431"/>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29" t="e">
        <f ca="1">OFFSET(L!$C$1,MATCH("Declaration"&amp;ADDRESS(ROW(),COLUMN(),4),L!$A:$A,0)-1,SL,,)</f>
        <v>#N/A</v>
      </c>
      <c r="C13" s="112"/>
      <c r="D13" s="372" t="s">
        <v>18644</v>
      </c>
      <c r="E13" s="430" t="s">
        <v>41</v>
      </c>
      <c r="F13" s="431"/>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 hidden="1">
      <c r="A14" s="31"/>
      <c r="B14" s="432"/>
      <c r="C14" s="112"/>
      <c r="D14" s="298"/>
      <c r="E14" s="434"/>
      <c r="F14" s="435"/>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 hidden="1">
      <c r="A15" s="31"/>
      <c r="B15" s="433"/>
      <c r="C15" s="112"/>
      <c r="D15" s="298"/>
      <c r="E15" s="434"/>
      <c r="F15" s="435"/>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
      <c r="A16" s="31"/>
      <c r="B16" s="33" t="str">
        <f ca="1">OFFSET(L!$C$1,MATCH("Declaration"&amp;ADDRESS(ROW(),COLUMN(),4),L!$A:$A,0)-1,SL,,)</f>
        <v>会社固有の識別番号:</v>
      </c>
      <c r="C16" s="67"/>
      <c r="D16" s="414"/>
      <c r="E16" s="415"/>
      <c r="F16" s="415"/>
      <c r="G16" s="415"/>
      <c r="H16" s="415"/>
      <c r="I16" s="415"/>
      <c r="J16" s="41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
      <c r="A17" s="31"/>
      <c r="B17" s="33" t="str">
        <f ca="1">OFFSET(L!$C$1,MATCH("Declaration"&amp;ADDRESS(ROW(),COLUMN(),4),L!$A:$A,0)-1,SL,,)</f>
        <v>会社固有の識別番号の発行元</v>
      </c>
      <c r="C17" s="67"/>
      <c r="D17" s="414"/>
      <c r="E17" s="415"/>
      <c r="F17" s="415"/>
      <c r="G17" s="415"/>
      <c r="H17" s="415"/>
      <c r="I17" s="415"/>
      <c r="J17" s="41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
      <c r="A18" s="31"/>
      <c r="B18" s="33" t="str">
        <f ca="1">OFFSET(L!$C$1,MATCH("Declaration"&amp;ADDRESS(ROW(),COLUMN(),4),L!$A:$A,0)-1,SL,,)</f>
        <v>住所:</v>
      </c>
      <c r="C18" s="67"/>
      <c r="D18" s="414" t="s">
        <v>20052</v>
      </c>
      <c r="E18" s="415"/>
      <c r="F18" s="415"/>
      <c r="G18" s="415"/>
      <c r="H18" s="415"/>
      <c r="I18" s="415"/>
      <c r="J18" s="41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連絡先担当者名(*):</v>
      </c>
      <c r="C19" s="67"/>
      <c r="D19" s="414" t="s">
        <v>20053</v>
      </c>
      <c r="E19" s="415"/>
      <c r="F19" s="415"/>
      <c r="G19" s="415"/>
      <c r="H19" s="415"/>
      <c r="I19" s="415"/>
      <c r="J19" s="41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連絡先担当者の電子メール(*):</v>
      </c>
      <c r="C20" s="67"/>
      <c r="D20" s="436" t="s">
        <v>20054</v>
      </c>
      <c r="E20" s="437"/>
      <c r="F20" s="437"/>
      <c r="G20" s="437"/>
      <c r="H20" s="437"/>
      <c r="I20" s="437"/>
      <c r="J20" s="438"/>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連絡先担当者の電話番号(*):</v>
      </c>
      <c r="C21" s="67"/>
      <c r="D21" s="414" t="s">
        <v>20055</v>
      </c>
      <c r="E21" s="415"/>
      <c r="F21" s="415"/>
      <c r="G21" s="415"/>
      <c r="H21" s="415"/>
      <c r="I21" s="415"/>
      <c r="J21" s="41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回答責任者名(*):</v>
      </c>
      <c r="C22" s="67"/>
      <c r="D22" s="414" t="s">
        <v>20053</v>
      </c>
      <c r="E22" s="415"/>
      <c r="F22" s="415"/>
      <c r="G22" s="415"/>
      <c r="H22" s="415"/>
      <c r="I22" s="415"/>
      <c r="J22" s="416"/>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回答責任者の役職:</v>
      </c>
      <c r="C23" s="67"/>
      <c r="D23" s="414" t="s">
        <v>20056</v>
      </c>
      <c r="E23" s="415"/>
      <c r="F23" s="415"/>
      <c r="G23" s="415"/>
      <c r="H23" s="415"/>
      <c r="I23" s="415"/>
      <c r="J23" s="416"/>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回答責任者の電子メール(*):</v>
      </c>
      <c r="C24" s="67"/>
      <c r="D24" s="436" t="s">
        <v>20054</v>
      </c>
      <c r="E24" s="437"/>
      <c r="F24" s="437"/>
      <c r="G24" s="437"/>
      <c r="H24" s="437"/>
      <c r="I24" s="437"/>
      <c r="J24" s="438"/>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回答責任者の電話番号:</v>
      </c>
      <c r="C25" s="124"/>
      <c r="D25" s="414" t="s">
        <v>20055</v>
      </c>
      <c r="E25" s="415"/>
      <c r="F25" s="415"/>
      <c r="G25" s="415"/>
      <c r="H25" s="415"/>
      <c r="I25" s="415"/>
      <c r="J25" s="416"/>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 xml:space="preserve"> 記入日(*):</v>
      </c>
      <c r="C26" s="68"/>
      <c r="D26" s="442">
        <v>45825</v>
      </c>
      <c r="E26" s="443"/>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51"/>
      <c r="E27" s="451"/>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52" t="str">
        <f ca="1">OFFSET(L!$C$1,MATCH("Declaration"&amp;ADDRESS(ROW(),COLUMN(),4),L!$A:$A,0)-1,SL,,)</f>
        <v>上記の申告範囲にもとづいて、以下の1～7の質問にお答えください</v>
      </c>
      <c r="C28" s="452"/>
      <c r="D28" s="452"/>
      <c r="E28" s="452"/>
      <c r="F28" s="452"/>
      <c r="G28" s="452"/>
      <c r="H28" s="452"/>
      <c r="I28" s="452"/>
      <c r="J28" s="452"/>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1）製品自体や製造過程で、対象となる鉱物が意図的に添加又は使用されていますか？ （*）</v>
      </c>
      <c r="C29" s="13"/>
      <c r="D29" s="450" t="str">
        <f ca="1">OFFSET(L!$C$1,MATCH("Declaration"&amp;ADDRESS(ROW(),COLUMN(),4),L!$A:$A,0)-1,SL,,)</f>
        <v>回答</v>
      </c>
      <c r="E29" s="450"/>
      <c r="F29" s="14"/>
      <c r="G29" s="37" t="str">
        <f ca="1">OFFSET(L!$C$1,MATCH("Declaration"&amp;ADDRESS(ROW(),COLUMN(),4),L!$A:$A,0)-1,SL,,)</f>
        <v>備考</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39" t="s">
        <v>22</v>
      </c>
      <c r="E30" s="440"/>
      <c r="F30" s="8"/>
      <c r="G30" s="402"/>
      <c r="H30" s="403"/>
      <c r="I30" s="403"/>
      <c r="J30" s="404"/>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9" t="str">
        <f t="shared" si="32"/>
        <v>Copper(*)</v>
      </c>
      <c r="C31" s="28"/>
      <c r="D31" s="439" t="s">
        <v>22</v>
      </c>
      <c r="E31" s="440"/>
      <c r="F31" s="8"/>
      <c r="G31" s="402"/>
      <c r="H31" s="403"/>
      <c r="I31" s="403"/>
      <c r="J31" s="404"/>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3">
      <c r="A32" s="34"/>
      <c r="B32" s="299" t="str">
        <f t="shared" si="32"/>
        <v>Graphite(*)</v>
      </c>
      <c r="C32" s="28"/>
      <c r="D32" s="439" t="s">
        <v>22</v>
      </c>
      <c r="E32" s="440"/>
      <c r="F32" s="8"/>
      <c r="G32" s="402"/>
      <c r="H32" s="403"/>
      <c r="I32" s="403"/>
      <c r="J32" s="404"/>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Lithium(*)</v>
      </c>
      <c r="C33" s="28"/>
      <c r="D33" s="439" t="s">
        <v>22</v>
      </c>
      <c r="E33" s="440"/>
      <c r="F33" s="8"/>
      <c r="G33" s="402"/>
      <c r="H33" s="403"/>
      <c r="I33" s="403"/>
      <c r="J33" s="404"/>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Mica(*)</v>
      </c>
      <c r="C34" s="28"/>
      <c r="D34" s="439" t="s">
        <v>22</v>
      </c>
      <c r="E34" s="440"/>
      <c r="F34" s="8"/>
      <c r="G34" s="402"/>
      <c r="H34" s="403"/>
      <c r="I34" s="403"/>
      <c r="J34" s="404"/>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Nickel(*)</v>
      </c>
      <c r="C35" s="28"/>
      <c r="D35" s="439" t="s">
        <v>22</v>
      </c>
      <c r="E35" s="440"/>
      <c r="F35" s="8"/>
      <c r="G35" s="402"/>
      <c r="H35" s="403"/>
      <c r="I35" s="403"/>
      <c r="J35" s="404"/>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3" hidden="1">
      <c r="A36" s="34"/>
      <c r="B36" s="299" t="str">
        <f t="shared" si="32"/>
        <v/>
      </c>
      <c r="C36" s="28"/>
      <c r="D36" s="439" t="s">
        <v>22</v>
      </c>
      <c r="E36" s="440"/>
      <c r="F36" s="8"/>
      <c r="G36" s="402"/>
      <c r="H36" s="403"/>
      <c r="I36" s="403"/>
      <c r="J36" s="404"/>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39" t="s">
        <v>22</v>
      </c>
      <c r="E37" s="440"/>
      <c r="F37" s="8"/>
      <c r="G37" s="402"/>
      <c r="H37" s="403"/>
      <c r="I37" s="403"/>
      <c r="J37" s="404"/>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39" t="s">
        <v>22</v>
      </c>
      <c r="E38" s="440"/>
      <c r="F38" s="8"/>
      <c r="G38" s="402"/>
      <c r="H38" s="403"/>
      <c r="I38" s="403"/>
      <c r="J38" s="404"/>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39" t="s">
        <v>22</v>
      </c>
      <c r="E39" s="440"/>
      <c r="F39" s="8"/>
      <c r="G39" s="402"/>
      <c r="H39" s="403"/>
      <c r="I39" s="403"/>
      <c r="J39" s="404"/>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2）対象となる鉱物は製品に残留していますか？(*)</v>
      </c>
      <c r="C41" s="13"/>
      <c r="D41" s="441" t="str">
        <f ca="1">D29</f>
        <v>回答</v>
      </c>
      <c r="E41" s="441"/>
      <c r="F41" s="14"/>
      <c r="G41" s="37" t="str">
        <f ca="1">G29</f>
        <v>備考</v>
      </c>
      <c r="H41" s="37"/>
      <c r="I41" s="37"/>
      <c r="J41" s="73"/>
      <c r="K41" s="29"/>
      <c r="L41" s="99" t="s">
        <v>15</v>
      </c>
      <c r="P41" s="301">
        <f>COUNTIF(D$30:E$39,"No")+COUNTIF(D$30:E$39,"Unknown")+COUNTIF(D$30:E$39,"Not declaring")</f>
        <v>10</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39"/>
      <c r="E42" s="440"/>
      <c r="F42" s="8"/>
      <c r="G42" s="402"/>
      <c r="H42" s="403"/>
      <c r="I42" s="403"/>
      <c r="J42" s="404"/>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3">
      <c r="A43" s="34"/>
      <c r="B43" s="300" t="str">
        <f t="shared" si="36"/>
        <v>Copper</v>
      </c>
      <c r="C43" s="28"/>
      <c r="D43" s="439"/>
      <c r="E43" s="440"/>
      <c r="F43" s="8"/>
      <c r="G43" s="402"/>
      <c r="H43" s="403"/>
      <c r="I43" s="403"/>
      <c r="J43" s="404"/>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3">
      <c r="A44" s="34"/>
      <c r="B44" s="300" t="str">
        <f t="shared" si="36"/>
        <v>Graphite</v>
      </c>
      <c r="C44" s="28"/>
      <c r="D44" s="439"/>
      <c r="E44" s="440"/>
      <c r="F44" s="8"/>
      <c r="G44" s="402"/>
      <c r="H44" s="403"/>
      <c r="I44" s="403"/>
      <c r="J44" s="404"/>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3">
      <c r="A45" s="34"/>
      <c r="B45" s="300" t="str">
        <f t="shared" si="36"/>
        <v>Lithium</v>
      </c>
      <c r="C45" s="28"/>
      <c r="D45" s="439"/>
      <c r="E45" s="440"/>
      <c r="F45" s="8"/>
      <c r="G45" s="402"/>
      <c r="H45" s="403"/>
      <c r="I45" s="403"/>
      <c r="J45" s="404"/>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Mica</v>
      </c>
      <c r="C46" s="28"/>
      <c r="D46" s="439"/>
      <c r="E46" s="440"/>
      <c r="F46" s="8"/>
      <c r="G46" s="402"/>
      <c r="H46" s="403"/>
      <c r="I46" s="403"/>
      <c r="J46" s="404"/>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Nickel</v>
      </c>
      <c r="C47" s="28"/>
      <c r="D47" s="439"/>
      <c r="E47" s="440"/>
      <c r="F47" s="8"/>
      <c r="G47" s="402"/>
      <c r="H47" s="403"/>
      <c r="I47" s="403"/>
      <c r="J47" s="404"/>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39"/>
      <c r="E48" s="440"/>
      <c r="F48" s="8"/>
      <c r="G48" s="402"/>
      <c r="H48" s="403"/>
      <c r="I48" s="403"/>
      <c r="J48" s="404"/>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39"/>
      <c r="E49" s="440"/>
      <c r="F49" s="8"/>
      <c r="G49" s="402"/>
      <c r="H49" s="403"/>
      <c r="I49" s="403"/>
      <c r="J49" s="404"/>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39"/>
      <c r="E50" s="440"/>
      <c r="F50" s="8"/>
      <c r="G50" s="402"/>
      <c r="H50" s="403"/>
      <c r="I50" s="403"/>
      <c r="J50" s="404"/>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39"/>
      <c r="E51" s="440"/>
      <c r="F51" s="8"/>
      <c r="G51" s="402"/>
      <c r="H51" s="403"/>
      <c r="I51" s="403"/>
      <c r="J51" s="404"/>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貴社サプライチェーン内の製錬業者又は加工業者のいずれかが、紛争地域および高リスク地域を対象となる鉱物の原産地としていますか？（OECDデュー・ディリジェンスガイダンスの「定義（Definitions）」タブを参照） (*)
(*)</v>
      </c>
      <c r="C53" s="6"/>
      <c r="D53" s="441" t="str">
        <f ca="1">D29</f>
        <v>回答</v>
      </c>
      <c r="E53" s="441"/>
      <c r="F53" s="14"/>
      <c r="G53" s="37" t="str">
        <f ca="1">G29</f>
        <v>備考</v>
      </c>
      <c r="H53" s="446"/>
      <c r="I53" s="446"/>
      <c r="J53" s="446"/>
      <c r="K53" s="29"/>
      <c r="L53" s="99" t="s">
        <v>18</v>
      </c>
      <c r="P53" s="38">
        <f>COUNTIF(D$30:E$39,"No")+COUNTIF(D$30:E$39,"Unknown")+COUNTIF(D$30:E$39,"Not declaring")+COUNTIF(D$42:E$51,"No")+COUNTIF(D$42:E$51,"Unknown")</f>
        <v>10</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39"/>
      <c r="E54" s="440"/>
      <c r="F54" s="40"/>
      <c r="G54" s="402"/>
      <c r="H54" s="403"/>
      <c r="I54" s="403"/>
      <c r="J54" s="404"/>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39"/>
      <c r="E55" s="440"/>
      <c r="F55" s="40"/>
      <c r="G55" s="402"/>
      <c r="H55" s="403"/>
      <c r="I55" s="403"/>
      <c r="J55" s="404"/>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2" customHeight="1">
      <c r="A56" s="34"/>
      <c r="B56" s="300" t="str">
        <f>IF(ISERROR(AA$14),"",AA$14&amp;"")&amp;P$56</f>
        <v>Graphite</v>
      </c>
      <c r="C56" s="6"/>
      <c r="D56" s="439"/>
      <c r="E56" s="440"/>
      <c r="F56" s="40"/>
      <c r="G56" s="402"/>
      <c r="H56" s="403"/>
      <c r="I56" s="403"/>
      <c r="J56" s="404"/>
      <c r="K56" s="29"/>
      <c r="L56" s="105"/>
      <c r="P56" s="301" t="str">
        <f t="shared" si="135"/>
        <v/>
      </c>
      <c r="Q56" s="2"/>
      <c r="R56" s="2"/>
      <c r="S56" s="2"/>
      <c r="T56" s="2"/>
      <c r="U56" s="2"/>
      <c r="V56" s="2"/>
      <c r="W56" s="2"/>
      <c r="X56" s="2"/>
      <c r="Y56" s="2">
        <v>40</v>
      </c>
      <c r="Z56" s="2"/>
      <c r="AA56" s="2"/>
      <c r="AB56" s="2"/>
      <c r="AC56" s="2"/>
      <c r="AD56" s="2"/>
      <c r="AE56" s="2"/>
      <c r="AF56" s="2"/>
    </row>
    <row r="57" spans="1:33" ht="22" customHeight="1">
      <c r="A57" s="34"/>
      <c r="B57" s="300" t="str">
        <f>IF(ISERROR(AA$15),"",AA$15&amp;"")&amp;P$57</f>
        <v>Lithium</v>
      </c>
      <c r="C57" s="6"/>
      <c r="D57" s="439"/>
      <c r="E57" s="440"/>
      <c r="F57" s="40"/>
      <c r="G57" s="402"/>
      <c r="H57" s="403"/>
      <c r="I57" s="403"/>
      <c r="J57" s="404"/>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Mica</v>
      </c>
      <c r="C58" s="6"/>
      <c r="D58" s="439"/>
      <c r="E58" s="440"/>
      <c r="F58" s="40"/>
      <c r="G58" s="402"/>
      <c r="H58" s="403"/>
      <c r="I58" s="403"/>
      <c r="J58" s="404"/>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Nickel</v>
      </c>
      <c r="C59" s="6"/>
      <c r="D59" s="439"/>
      <c r="E59" s="440"/>
      <c r="F59" s="40"/>
      <c r="G59" s="402"/>
      <c r="H59" s="403"/>
      <c r="I59" s="403"/>
      <c r="J59" s="404"/>
      <c r="K59" s="29"/>
      <c r="L59" s="105"/>
      <c r="P59" s="301" t="str">
        <f t="shared" si="135"/>
        <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39"/>
      <c r="E60" s="440"/>
      <c r="F60" s="40"/>
      <c r="G60" s="402"/>
      <c r="H60" s="403"/>
      <c r="I60" s="403"/>
      <c r="J60" s="404"/>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39"/>
      <c r="E61" s="440"/>
      <c r="F61" s="40"/>
      <c r="G61" s="402"/>
      <c r="H61" s="403"/>
      <c r="I61" s="403"/>
      <c r="J61" s="404"/>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39"/>
      <c r="E62" s="440"/>
      <c r="F62" s="40"/>
      <c r="G62" s="402"/>
      <c r="H62" s="403"/>
      <c r="I62" s="403"/>
      <c r="J62" s="404"/>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39"/>
      <c r="E63" s="440"/>
      <c r="F63" s="40"/>
      <c r="G63" s="402"/>
      <c r="H63" s="403"/>
      <c r="I63" s="403"/>
      <c r="J63" s="404"/>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4）対象となる鉱物は全て、再生利用品又はスクラップ起源から調達していますか？(*)</v>
      </c>
      <c r="C65" s="6"/>
      <c r="D65" s="441" t="str">
        <f ca="1">D29</f>
        <v>回答</v>
      </c>
      <c r="E65" s="441"/>
      <c r="F65" s="14"/>
      <c r="G65" s="37" t="str">
        <f ca="1">G29</f>
        <v>備考</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39"/>
      <c r="E66" s="440"/>
      <c r="F66" s="40"/>
      <c r="G66" s="402"/>
      <c r="H66" s="403"/>
      <c r="I66" s="403"/>
      <c r="J66" s="404"/>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Copper</v>
      </c>
      <c r="C67" s="6"/>
      <c r="D67" s="439"/>
      <c r="E67" s="440"/>
      <c r="F67" s="40"/>
      <c r="G67" s="402"/>
      <c r="H67" s="403"/>
      <c r="I67" s="403"/>
      <c r="J67" s="404"/>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Graphite</v>
      </c>
      <c r="C68" s="6"/>
      <c r="D68" s="439"/>
      <c r="E68" s="440"/>
      <c r="F68" s="40"/>
      <c r="G68" s="402"/>
      <c r="H68" s="403"/>
      <c r="I68" s="403"/>
      <c r="J68" s="404"/>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Lithium</v>
      </c>
      <c r="C69" s="6"/>
      <c r="D69" s="439"/>
      <c r="E69" s="440"/>
      <c r="F69" s="40"/>
      <c r="G69" s="402"/>
      <c r="H69" s="403"/>
      <c r="I69" s="403"/>
      <c r="J69" s="404"/>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Mica</v>
      </c>
      <c r="C70" s="6"/>
      <c r="D70" s="439"/>
      <c r="E70" s="440"/>
      <c r="F70" s="40"/>
      <c r="G70" s="402"/>
      <c r="H70" s="403"/>
      <c r="I70" s="403"/>
      <c r="J70" s="404"/>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Nickel</v>
      </c>
      <c r="C71" s="6"/>
      <c r="D71" s="439"/>
      <c r="E71" s="440"/>
      <c r="F71" s="40"/>
      <c r="G71" s="402"/>
      <c r="H71" s="403"/>
      <c r="I71" s="403"/>
      <c r="J71" s="404"/>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39"/>
      <c r="E72" s="440"/>
      <c r="F72" s="40"/>
      <c r="G72" s="402"/>
      <c r="H72" s="403"/>
      <c r="I72" s="403"/>
      <c r="J72" s="404"/>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39"/>
      <c r="E73" s="440"/>
      <c r="F73" s="40"/>
      <c r="G73" s="402"/>
      <c r="H73" s="403"/>
      <c r="I73" s="403"/>
      <c r="J73" s="404"/>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39"/>
      <c r="E74" s="440"/>
      <c r="F74" s="40"/>
      <c r="G74" s="402"/>
      <c r="H74" s="403"/>
      <c r="I74" s="403"/>
      <c r="J74" s="404"/>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39"/>
      <c r="E75" s="440"/>
      <c r="F75" s="40"/>
      <c r="G75" s="402"/>
      <c r="H75" s="403"/>
      <c r="I75" s="403"/>
      <c r="J75" s="404"/>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5）サプライチェーン調査に回答した関連するサプライヤーは何パーセントですか？(*)</v>
      </c>
      <c r="C77" s="6"/>
      <c r="D77" s="441" t="str">
        <f ca="1">D29</f>
        <v>回答</v>
      </c>
      <c r="E77" s="441"/>
      <c r="F77" s="14"/>
      <c r="G77" s="37" t="str">
        <f ca="1">G29</f>
        <v>備考</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39"/>
      <c r="E78" s="440"/>
      <c r="F78" s="40"/>
      <c r="G78" s="402"/>
      <c r="H78" s="403"/>
      <c r="I78" s="403"/>
      <c r="J78" s="404"/>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39"/>
      <c r="E79" s="440"/>
      <c r="F79" s="40"/>
      <c r="G79" s="402"/>
      <c r="H79" s="403"/>
      <c r="I79" s="403"/>
      <c r="J79" s="404"/>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Graphite</v>
      </c>
      <c r="C80" s="28"/>
      <c r="D80" s="439"/>
      <c r="E80" s="440"/>
      <c r="F80" s="40"/>
      <c r="G80" s="402"/>
      <c r="H80" s="403"/>
      <c r="I80" s="403"/>
      <c r="J80" s="404"/>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9"/>
      <c r="E81" s="440"/>
      <c r="F81" s="40"/>
      <c r="G81" s="402"/>
      <c r="H81" s="403"/>
      <c r="I81" s="403"/>
      <c r="J81" s="404"/>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9"/>
      <c r="E82" s="440"/>
      <c r="F82" s="40"/>
      <c r="G82" s="402"/>
      <c r="H82" s="403"/>
      <c r="I82" s="403"/>
      <c r="J82" s="404"/>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9"/>
      <c r="E83" s="440"/>
      <c r="F83" s="40"/>
      <c r="G83" s="402"/>
      <c r="H83" s="403"/>
      <c r="I83" s="403"/>
      <c r="J83" s="404"/>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9"/>
      <c r="E84" s="440"/>
      <c r="F84" s="40"/>
      <c r="G84" s="402"/>
      <c r="H84" s="403"/>
      <c r="I84" s="403"/>
      <c r="J84" s="404"/>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9"/>
      <c r="E85" s="440"/>
      <c r="F85" s="40"/>
      <c r="G85" s="402"/>
      <c r="H85" s="403"/>
      <c r="I85" s="403"/>
      <c r="J85" s="404"/>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9"/>
      <c r="E86" s="440"/>
      <c r="F86" s="40"/>
      <c r="G86" s="402"/>
      <c r="H86" s="403"/>
      <c r="I86" s="403"/>
      <c r="J86" s="404"/>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9"/>
      <c r="E87" s="440"/>
      <c r="F87" s="40"/>
      <c r="G87" s="402"/>
      <c r="H87" s="403"/>
      <c r="I87" s="403"/>
      <c r="J87" s="404"/>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6）貴社のサプライチェーンに対象となる鉱物を供給する全ての製錬業者又は加工業者を特定しましたか？(*)</v>
      </c>
      <c r="C89" s="6"/>
      <c r="D89" s="441" t="str">
        <f ca="1">D29</f>
        <v>回答</v>
      </c>
      <c r="E89" s="441"/>
      <c r="F89" s="14"/>
      <c r="G89" s="37" t="str">
        <f ca="1">G29</f>
        <v>備考</v>
      </c>
      <c r="H89" s="453"/>
      <c r="I89" s="453"/>
      <c r="J89" s="453"/>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39"/>
      <c r="E90" s="440"/>
      <c r="F90" s="40"/>
      <c r="G90" s="402"/>
      <c r="H90" s="403"/>
      <c r="I90" s="403"/>
      <c r="J90" s="404"/>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39"/>
      <c r="E91" s="440"/>
      <c r="F91" s="40"/>
      <c r="G91" s="402"/>
      <c r="H91" s="403"/>
      <c r="I91" s="403"/>
      <c r="J91" s="404"/>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Graphite</v>
      </c>
      <c r="C92" s="6"/>
      <c r="D92" s="439"/>
      <c r="E92" s="440"/>
      <c r="F92" s="40"/>
      <c r="G92" s="402"/>
      <c r="H92" s="403"/>
      <c r="I92" s="403"/>
      <c r="J92" s="404"/>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Lithium</v>
      </c>
      <c r="C93" s="6"/>
      <c r="D93" s="439"/>
      <c r="E93" s="440"/>
      <c r="F93" s="40"/>
      <c r="G93" s="402"/>
      <c r="H93" s="403"/>
      <c r="I93" s="403"/>
      <c r="J93" s="404"/>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Mica</v>
      </c>
      <c r="C94" s="6"/>
      <c r="D94" s="439"/>
      <c r="E94" s="440"/>
      <c r="F94" s="40"/>
      <c r="G94" s="402"/>
      <c r="H94" s="403"/>
      <c r="I94" s="403"/>
      <c r="J94" s="404"/>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Nickel</v>
      </c>
      <c r="C95" s="6"/>
      <c r="D95" s="439"/>
      <c r="E95" s="440"/>
      <c r="F95" s="40"/>
      <c r="G95" s="402"/>
      <c r="H95" s="403"/>
      <c r="I95" s="403"/>
      <c r="J95" s="404"/>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39"/>
      <c r="E96" s="440"/>
      <c r="F96" s="40"/>
      <c r="G96" s="402"/>
      <c r="H96" s="403"/>
      <c r="I96" s="403"/>
      <c r="J96" s="404"/>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39"/>
      <c r="E97" s="440"/>
      <c r="F97" s="40"/>
      <c r="G97" s="402"/>
      <c r="H97" s="403"/>
      <c r="I97" s="403"/>
      <c r="J97" s="404"/>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39"/>
      <c r="E98" s="440"/>
      <c r="F98" s="40"/>
      <c r="G98" s="402"/>
      <c r="H98" s="403"/>
      <c r="I98" s="403"/>
      <c r="J98" s="404"/>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39"/>
      <c r="E99" s="440"/>
      <c r="F99" s="40"/>
      <c r="G99" s="402"/>
      <c r="H99" s="403"/>
      <c r="I99" s="403"/>
      <c r="J99" s="404"/>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7）貴社は受領した該当する全ての製錬業者又は加工業者情報を、この申告で報告していますか？(*)</v>
      </c>
      <c r="C101" s="6"/>
      <c r="D101" s="441" t="str">
        <f ca="1">D29</f>
        <v>回答</v>
      </c>
      <c r="E101" s="441"/>
      <c r="F101" s="14"/>
      <c r="G101" s="37" t="str">
        <f ca="1">G29</f>
        <v>備考</v>
      </c>
      <c r="H101" s="453" t="str">
        <f>IF(Q115="(*)","Click here to enter smelter names","")</f>
        <v/>
      </c>
      <c r="I101" s="453"/>
      <c r="J101" s="453"/>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39"/>
      <c r="E102" s="440"/>
      <c r="F102" s="41"/>
      <c r="G102" s="402"/>
      <c r="H102" s="403"/>
      <c r="I102" s="403"/>
      <c r="J102" s="404"/>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39"/>
      <c r="E103" s="440"/>
      <c r="F103" s="41"/>
      <c r="G103" s="402"/>
      <c r="H103" s="403"/>
      <c r="I103" s="403"/>
      <c r="J103" s="404"/>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Graphite</v>
      </c>
      <c r="C104" s="28"/>
      <c r="D104" s="439"/>
      <c r="E104" s="440"/>
      <c r="F104" s="41"/>
      <c r="G104" s="402"/>
      <c r="H104" s="403"/>
      <c r="I104" s="403"/>
      <c r="J104" s="404"/>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Lithium</v>
      </c>
      <c r="C105" s="28"/>
      <c r="D105" s="439"/>
      <c r="E105" s="440"/>
      <c r="F105" s="41"/>
      <c r="G105" s="402"/>
      <c r="H105" s="403"/>
      <c r="I105" s="403"/>
      <c r="J105" s="404"/>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Mica</v>
      </c>
      <c r="C106" s="28"/>
      <c r="D106" s="439"/>
      <c r="E106" s="440"/>
      <c r="F106" s="41"/>
      <c r="G106" s="402"/>
      <c r="H106" s="403"/>
      <c r="I106" s="403"/>
      <c r="J106" s="404"/>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Nickel</v>
      </c>
      <c r="C107" s="28"/>
      <c r="D107" s="439"/>
      <c r="E107" s="440"/>
      <c r="F107" s="41"/>
      <c r="G107" s="402"/>
      <c r="H107" s="403"/>
      <c r="I107" s="403"/>
      <c r="J107" s="404"/>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39"/>
      <c r="E108" s="440"/>
      <c r="F108" s="41"/>
      <c r="G108" s="402"/>
      <c r="H108" s="403"/>
      <c r="I108" s="403"/>
      <c r="J108" s="404"/>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39"/>
      <c r="E109" s="440"/>
      <c r="F109" s="41"/>
      <c r="G109" s="402"/>
      <c r="H109" s="403"/>
      <c r="I109" s="403"/>
      <c r="J109" s="404"/>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39"/>
      <c r="E110" s="440"/>
      <c r="F110" s="41"/>
      <c r="G110" s="402"/>
      <c r="H110" s="403"/>
      <c r="I110" s="403"/>
      <c r="J110" s="404"/>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39"/>
      <c r="E111" s="440"/>
      <c r="F111" s="43"/>
      <c r="G111" s="402"/>
      <c r="H111" s="403"/>
      <c r="I111" s="403"/>
      <c r="J111" s="404"/>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4" t="str">
        <f ca="1">OFFSET(L!$C$1,MATCH("Declaration"&amp;ADDRESS(ROW(),COLUMN(),4),L!$A:$A,0)-1,SL,,)</f>
        <v>会社レベルで以下の質問にお答えください</v>
      </c>
      <c r="C113" s="454"/>
      <c r="D113" s="454"/>
      <c r="E113" s="454"/>
      <c r="F113" s="454"/>
      <c r="G113" s="454"/>
      <c r="H113" s="454"/>
      <c r="I113" s="454"/>
      <c r="J113" s="454"/>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質問</v>
      </c>
      <c r="C114" s="71"/>
      <c r="D114" s="450" t="str">
        <f ca="1">D29</f>
        <v>回答</v>
      </c>
      <c r="E114" s="450"/>
      <c r="F114" s="46"/>
      <c r="G114" s="450" t="str">
        <f ca="1">G29</f>
        <v>備考</v>
      </c>
      <c r="H114" s="450" t="e">
        <f>HLOOKUP(SL,LT,$O114,0)</f>
        <v>#NAME?</v>
      </c>
      <c r="I114" s="450"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責任ある鉱物調達方針を確定しましたか？</v>
      </c>
      <c r="C115" s="50"/>
      <c r="D115" s="439"/>
      <c r="E115" s="440"/>
      <c r="F115" s="50"/>
      <c r="G115" s="402"/>
      <c r="H115" s="403"/>
      <c r="I115" s="403"/>
      <c r="J115" s="404"/>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55"/>
      <c r="H116" s="455"/>
      <c r="I116" s="455"/>
      <c r="J116" s="455"/>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B.その責任ある鉱物調達方針は、貴社のホームページで閲覧できますか？（回答が「はい」の場合、その方針が掲載されているURLをコメント欄に記入する）</v>
      </c>
      <c r="C117" s="50"/>
      <c r="D117" s="439"/>
      <c r="E117" s="440"/>
      <c r="F117" s="50"/>
      <c r="G117" s="456"/>
      <c r="H117" s="457"/>
      <c r="I117" s="457"/>
      <c r="J117" s="458"/>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 xml:space="preserve">C.  貴社は直接サプライヤーに対し、独立民間監査会社の監査プログラムによりデュー・デリジェンス業務が認証された製錬業者から対象となる鉱物を調達することを要求していますか？ </v>
      </c>
      <c r="C119" s="230"/>
      <c r="D119" s="459"/>
      <c r="E119" s="459"/>
      <c r="F119" s="233"/>
      <c r="G119" s="460"/>
      <c r="H119" s="460"/>
      <c r="I119" s="460"/>
      <c r="J119" s="460"/>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39"/>
      <c r="E120" s="440"/>
      <c r="F120" s="8"/>
      <c r="G120" s="402"/>
      <c r="H120" s="403"/>
      <c r="I120" s="403"/>
      <c r="J120" s="404"/>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Copper</v>
      </c>
      <c r="C121" s="294"/>
      <c r="D121" s="439"/>
      <c r="E121" s="440"/>
      <c r="F121" s="8"/>
      <c r="G121" s="402"/>
      <c r="H121" s="403"/>
      <c r="I121" s="403"/>
      <c r="J121" s="404"/>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Graphite</v>
      </c>
      <c r="C122" s="6"/>
      <c r="D122" s="439"/>
      <c r="E122" s="440"/>
      <c r="F122" s="8"/>
      <c r="G122" s="402"/>
      <c r="H122" s="403"/>
      <c r="I122" s="403"/>
      <c r="J122" s="404"/>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Lithium</v>
      </c>
      <c r="C123" s="6"/>
      <c r="D123" s="439"/>
      <c r="E123" s="440"/>
      <c r="F123" s="8"/>
      <c r="G123" s="402"/>
      <c r="H123" s="403"/>
      <c r="I123" s="403"/>
      <c r="J123" s="404"/>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Mica</v>
      </c>
      <c r="C124" s="6"/>
      <c r="D124" s="439"/>
      <c r="E124" s="440"/>
      <c r="F124" s="8"/>
      <c r="G124" s="402"/>
      <c r="H124" s="403"/>
      <c r="I124" s="403"/>
      <c r="J124" s="404"/>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Nickel</v>
      </c>
      <c r="C125" s="6"/>
      <c r="D125" s="439"/>
      <c r="E125" s="440"/>
      <c r="F125" s="8"/>
      <c r="G125" s="402"/>
      <c r="H125" s="403"/>
      <c r="I125" s="403"/>
      <c r="J125" s="404"/>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39"/>
      <c r="E126" s="440"/>
      <c r="F126" s="8"/>
      <c r="G126" s="402"/>
      <c r="H126" s="403"/>
      <c r="I126" s="403"/>
      <c r="J126" s="404"/>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39"/>
      <c r="E127" s="440"/>
      <c r="F127" s="8"/>
      <c r="G127" s="402"/>
      <c r="H127" s="403"/>
      <c r="I127" s="403"/>
      <c r="J127" s="404"/>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39"/>
      <c r="E128" s="440"/>
      <c r="F128" s="8"/>
      <c r="G128" s="402"/>
      <c r="H128" s="403"/>
      <c r="I128" s="403"/>
      <c r="J128" s="404"/>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39"/>
      <c r="E129" s="440"/>
      <c r="F129" s="8"/>
      <c r="G129" s="402"/>
      <c r="H129" s="403"/>
      <c r="I129" s="403"/>
      <c r="J129" s="404"/>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 xml:space="preserve">D. 責任ある鉱物調達のためのデュー・ディリジェンス対策を実施していますか？
</v>
      </c>
      <c r="C131" s="50"/>
      <c r="D131" s="439"/>
      <c r="E131" s="440"/>
      <c r="F131" s="50"/>
      <c r="G131" s="402"/>
      <c r="H131" s="403"/>
      <c r="I131" s="403"/>
      <c r="J131" s="404"/>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E.貴社は関連するサプライヤーの対象となる鉱物サプライチェーン調査を行っていますか？</v>
      </c>
      <c r="C133" s="50"/>
      <c r="D133" s="464"/>
      <c r="E133" s="465"/>
      <c r="F133" s="50"/>
      <c r="G133" s="402"/>
      <c r="H133" s="403"/>
      <c r="I133" s="403"/>
      <c r="J133" s="404"/>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55"/>
      <c r="H134" s="455"/>
      <c r="I134" s="455"/>
      <c r="J134" s="455"/>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F.サプライヤーからのデュー・ディリジェンス情報を貴社の期待を基に検証していますか？</v>
      </c>
      <c r="C135" s="50"/>
      <c r="D135" s="439"/>
      <c r="E135" s="440"/>
      <c r="F135" s="50"/>
      <c r="G135" s="402"/>
      <c r="H135" s="403"/>
      <c r="I135" s="403"/>
      <c r="J135" s="404"/>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66"/>
      <c r="H136" s="466"/>
      <c r="I136" s="466"/>
      <c r="J136" s="466"/>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貴社の検証プロセスには是正措置管理が含まれていますか？</v>
      </c>
      <c r="C137" s="50"/>
      <c r="D137" s="439"/>
      <c r="E137" s="440"/>
      <c r="F137" s="50"/>
      <c r="G137" s="402"/>
      <c r="H137" s="403"/>
      <c r="I137" s="403"/>
      <c r="J137" s="404"/>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61" t="str">
        <f>IF(OR($D$8="",$I$3=""),"","Click here to check required fields completion")</f>
        <v/>
      </c>
      <c r="C138" s="461"/>
      <c r="D138" s="461"/>
      <c r="E138" s="461"/>
      <c r="F138" s="461"/>
      <c r="G138" s="461"/>
      <c r="H138" s="461"/>
      <c r="I138" s="461"/>
      <c r="J138" s="461"/>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62" t="str">
        <f ca="1">OFFSET(L!$C$1,MATCH("General"&amp;"Cpy",L!$A:$A,0)-1,SL,,)</f>
        <v>© 2025 Responsible Minerals Initiative. 無断転載・再配布禁止。</v>
      </c>
      <c r="B139" s="463"/>
      <c r="C139" s="463"/>
      <c r="D139" s="463"/>
      <c r="E139" s="463"/>
      <c r="F139" s="463"/>
      <c r="G139" s="463"/>
      <c r="H139" s="463"/>
      <c r="I139" s="463"/>
      <c r="J139" s="463"/>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4" r:id="rId1" xr:uid="{0A672A13-B29A-4938-9938-4EF8E0D1E3C2}"/>
    <hyperlink ref="D19" r:id="rId2" display="h.matsui@pp-evonik.com" xr:uid="{9AC07DC2-A3E5-4DB5-9873-4A9FE0B9C674}"/>
    <hyperlink ref="D20" r:id="rId3" xr:uid="{D9D129B4-DD21-47D1-88D1-000B70B66498}"/>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69140625" style="170" customWidth="1"/>
    <col min="2" max="2" width="13.15234375" style="96" customWidth="1"/>
    <col min="3" max="3" width="40.4609375" style="96" customWidth="1"/>
    <col min="4" max="4" width="30.69140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69140625" style="96" customWidth="1"/>
    <col min="13" max="13" width="35" style="96" customWidth="1"/>
    <col min="14" max="14" width="42" style="96" customWidth="1"/>
    <col min="15" max="15" width="32" style="96" customWidth="1"/>
    <col min="16" max="16" width="23" style="96" customWidth="1"/>
    <col min="17" max="17" width="43.4609375" style="96" customWidth="1"/>
    <col min="18" max="18" width="7.3046875" style="96" hidden="1" customWidth="1"/>
    <col min="19" max="19" width="19" style="96" hidden="1" customWidth="1"/>
    <col min="20" max="20" width="13.15234375" style="96" hidden="1" customWidth="1"/>
    <col min="21" max="21" width="19.4609375" style="96" hidden="1" customWidth="1"/>
    <col min="22" max="22" width="5.69140625" style="96" hidden="1" customWidth="1"/>
    <col min="23" max="23" width="14.4609375" style="96" hidden="1" customWidth="1"/>
    <col min="24" max="24" width="27.3046875" style="96" hidden="1" customWidth="1"/>
    <col min="25" max="25" width="25.69140625" style="96" hidden="1" customWidth="1"/>
    <col min="26" max="26" width="22" style="96" hidden="1" customWidth="1"/>
    <col min="27" max="27" width="20.69140625" style="96" hidden="1" customWidth="1"/>
    <col min="28" max="28" width="20.15234375" style="315" hidden="1" customWidth="1"/>
    <col min="29" max="29" width="26.3046875" style="96" hidden="1" customWidth="1"/>
    <col min="30" max="30" width="23.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 xml:space="preserve">開始するには
</v>
      </c>
      <c r="C2" s="142"/>
      <c r="D2" s="142"/>
      <c r="E2" s="142"/>
      <c r="F2" s="161"/>
      <c r="G2" s="161"/>
      <c r="H2" s="161"/>
      <c r="I2" s="284"/>
      <c r="J2" s="467" t="str">
        <f ca="1">OFFSET(L!$C$1,MATCH("Smelter List"&amp;ADDRESS(ROW(),COLUMN(),4),L!$A:$A,0)-1,SL,,)</f>
        <v>「RMAP適合製錬業者リスト」へのリンク</v>
      </c>
      <c r="K2" s="468"/>
      <c r="L2" s="468"/>
      <c r="M2" s="468"/>
      <c r="N2" s="468"/>
      <c r="O2" s="468"/>
      <c r="P2" s="162"/>
      <c r="Q2" s="163"/>
      <c r="R2" s="164"/>
      <c r="S2" s="164"/>
      <c r="T2" s="164"/>
      <c r="AB2" s="312"/>
      <c r="AH2" s="130" t="s">
        <v>25</v>
      </c>
    </row>
    <row r="3" spans="1:34" s="16" customFormat="1" ht="249.5" customHeight="1">
      <c r="A3" s="202"/>
      <c r="B3" s="469" t="str">
        <f ca="1">OFFSET(L!$C$1,MATCH("Smelter List"&amp;ADDRESS(ROW(),COLUMN(),4),L!$A:$A,0)-1,SL,,)</f>
        <v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469"/>
      <c r="D3" s="469"/>
      <c r="E3" s="469"/>
      <c r="F3" s="165"/>
      <c r="G3" s="470" t="str">
        <f ca="1">OFFSET(L!$C$1,MATCH("General"&amp;"Cpy",L!$A:$A,0)-1,SL,,)</f>
        <v>© 2025 Responsible Minerals Initiative. 無断転載・再配布禁止。</v>
      </c>
      <c r="H3" s="471"/>
      <c r="I3" s="472"/>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製錬業者識別番号の入力列</v>
      </c>
      <c r="B4" s="128" t="str">
        <f ca="1">OFFSET(L!$C$1,MATCH("Smelter List"&amp;ADDRESS(ROW(),COLUMN(),4),L!$A:$A,0)-1,SL,,)</f>
        <v>金属 (*)</v>
      </c>
      <c r="C4" s="128" t="str">
        <f ca="1">OFFSET(L!$C$1,MATCH("Smelter List"&amp;ADDRESS(ROW(),COLUMN(),4),L!$A:$A,0)-1,SL,,)</f>
        <v>Smelter Look-Up（製錬業者名検索）（*）</v>
      </c>
      <c r="D4" s="128" t="str">
        <f ca="1">OFFSET(L!$C$1,MATCH("Smelter List"&amp;ADDRESS(ROW(),COLUMN(),4),L!$A:$A,0)-1,SL,,)</f>
        <v xml:space="preserve">製錬業者名(8)
</v>
      </c>
      <c r="E4" s="128" t="str">
        <f ca="1">OFFSET(L!$C$1,MATCH("Smelter List"&amp;ADDRESS(ROW(),COLUMN(),4),L!$A:$A,0)-1,SL,,)</f>
        <v>製錬業者所在地：国(*)</v>
      </c>
      <c r="F4" s="128" t="str">
        <f ca="1">OFFSET(L!$C$1,MATCH("Smelter List"&amp;ADDRESS(ROW(),COLUMN(),4),L!$A:$A,0)-1,SL,,)</f>
        <v>製錬業者識別番号</v>
      </c>
      <c r="G4" s="128" t="str">
        <f ca="1">OFFSET(L!$C$1,MATCH("Smelter List"&amp;ADDRESS(ROW(),COLUMN(),4),L!$A:$A,0)-1,SL,,)</f>
        <v>製錬業者識別番号の発行元</v>
      </c>
      <c r="H4" s="129" t="str">
        <f ca="1">OFFSET(L!$C$1,MATCH("Smelter List"&amp;ADDRESS(ROW(),COLUMN(),4),L!$A:$A,0)-1,SL,,)</f>
        <v>製錬業者所在地：番地</v>
      </c>
      <c r="I4" s="129" t="str">
        <f ca="1">OFFSET(L!$C$1,MATCH("Smelter List"&amp;ADDRESS(ROW(),COLUMN(),4),L!$A:$A,0)-1,SL,,)</f>
        <v>製錬業者所在地：市</v>
      </c>
      <c r="J4" s="129" t="str">
        <f ca="1">OFFSET(L!$C$1,MATCH("Smelter List"&amp;ADDRESS(ROW(),COLUMN(),4),L!$A:$A,0)-1,SL,,)</f>
        <v>製錬施設所在地：州／県</v>
      </c>
      <c r="K4" s="129" t="str">
        <f ca="1">OFFSET(L!$C$1,MATCH("Smelter List"&amp;ADDRESS(ROW(),COLUMN(),4),L!$A:$A,0)-1,SL,,)</f>
        <v>製錬業者連絡先担当者名</v>
      </c>
      <c r="L4" s="129" t="str">
        <f ca="1">OFFSET(L!$C$1,MATCH("Smelter List"&amp;ADDRESS(ROW(),COLUMN(),4),L!$A:$A,0)-1,SL,,)</f>
        <v>製錬業者連絡先電子メール</v>
      </c>
      <c r="M4" s="129" t="str">
        <f ca="1">OFFSET(L!$C$1,MATCH("Smelter List"&amp;ADDRESS(ROW(),COLUMN(),4),L!$A:$A,0)-1,SL,,)</f>
        <v>今後の対策案</v>
      </c>
      <c r="N4" s="129" t="str">
        <f ca="1">OFFSET(L!$C$1,MATCH("Smelter List"&amp;ADDRESS(ROW(),COLUMN(),4),L!$A:$A,0)-1,SL,,)</f>
        <v>鉱山名を記入。リサイクル又はスクラップ資源を由来とする場合は「recycled（リサイクル）」 又は「scrap（スクラップ）」と記入</v>
      </c>
      <c r="O4" s="129" t="str">
        <f ca="1">OFFSET(L!$C$1,MATCH("Smelter List"&amp;ADDRESS(ROW(),COLUMN(),4),L!$A:$A,0)-1,SL,,)</f>
        <v>鉱山の所在地（国）を記入。リサイクル又はスクラップ資源を由来とした場合は「recycled（リサイクル）」 又は「scrap（スクラップ）」と記入</v>
      </c>
      <c r="P4" s="129" t="str">
        <f ca="1">OFFSET(L!$C$1,MATCH("Smelter List"&amp;ADDRESS(ROW(),COLUMN(),4),L!$A:$A,0)-1,SL,,)</f>
        <v>製錬業者の原料はすべてリサイクル又はスクラップ資源を由来としていますか？</v>
      </c>
      <c r="Q4" s="130" t="str">
        <f ca="1">OFFSET(L!$C$1,MATCH("Smelter List"&amp;ADDRESS(ROW(),COLUMN(),4),L!$A:$A,0)-1,SL,,)</f>
        <v>備考</v>
      </c>
      <c r="R4" s="128" t="s">
        <v>42</v>
      </c>
      <c r="S4" s="128" t="s">
        <v>43</v>
      </c>
      <c r="T4" s="128" t="s">
        <v>44</v>
      </c>
      <c r="U4" s="167"/>
      <c r="W4" s="140" t="s">
        <v>45</v>
      </c>
      <c r="X4" s="140" t="s">
        <v>46</v>
      </c>
      <c r="AB4" s="313"/>
      <c r="AH4" s="130" t="s">
        <v>26</v>
      </c>
    </row>
    <row r="5" spans="1:34" s="170" customFormat="1" ht="20">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0.5"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3" t="str">
        <f ca="1">OFFSET(L!$C$1,MATCH("Checker"&amp;ADDRESS(ROW(),COLUMN(),4),L!$A:$A,0)-1,SL,,)</f>
        <v>顧客に回答を提出する前に、赤で表示されている必須項目について、すべて記入されているかを確認してください。</v>
      </c>
      <c r="B1" s="473"/>
      <c r="C1" s="473"/>
      <c r="D1" s="108" t="str">
        <f ca="1">OFFSET(L!$C$1,MATCH("Checker"&amp;ADDRESS(ROW(),COLUMN(),4),L!$A:$A,0)-1,SL,,)</f>
        <v>未記入の必須項目があります</v>
      </c>
      <c r="E1" s="16" t="s">
        <v>18</v>
      </c>
    </row>
    <row r="2" spans="1:10" ht="15">
      <c r="A2" s="58" t="s">
        <v>47</v>
      </c>
      <c r="B2" s="59" t="str">
        <f>IF(F114=1,"Click here to return to Smelter List","")</f>
        <v/>
      </c>
      <c r="C2" s="111" t="str">
        <f>IF(F112=1,"Click here to return to Product List","")</f>
        <v>Click here to return to Product List</v>
      </c>
      <c r="D2" s="133" t="str">
        <f ca="1">IF(H125=0,"0",H125)</f>
        <v>0</v>
      </c>
    </row>
    <row r="3" spans="1:10" ht="15">
      <c r="A3" s="60" t="str">
        <f ca="1">OFFSET(L!$C$1,MATCH("Checker"&amp;ADDRESS(ROW(),COLUMN(),4),L!$A:$A,0)-1,SL,,)</f>
        <v>必須項目</v>
      </c>
      <c r="B3" s="60" t="str">
        <f ca="1">OFFSET(L!$C$1,MATCH("Checker"&amp;ADDRESS(ROW(),COLUMN(),4),L!$A:$A,0)-1,SL,,)</f>
        <v>回答</v>
      </c>
      <c r="C3" s="60" t="str">
        <f ca="1">OFFSET(L!$C$1,MATCH("Checker"&amp;ADDRESS(ROW(),COLUMN(),4),L!$A:$A,0)-1,SL,,)</f>
        <v>注</v>
      </c>
      <c r="D3" s="60" t="str">
        <f ca="1">OFFSET(L!$C$1,MATCH("Checker"&amp;ADDRESS(ROW(),COLUMN(),4),L!$A:$A,0)-1,SL,,)</f>
        <v>該当箇所へのリンク</v>
      </c>
      <c r="F3" s="61" t="s">
        <v>48</v>
      </c>
      <c r="G3" s="15" t="s">
        <v>49</v>
      </c>
      <c r="H3" s="15" t="s">
        <v>50</v>
      </c>
      <c r="I3" s="15" t="s">
        <v>51</v>
      </c>
      <c r="J3" s="15" t="s">
        <v>52</v>
      </c>
    </row>
    <row r="4" spans="1:10" ht="41">
      <c r="A4" s="135" t="str">
        <f ca="1">Declaration!B8</f>
        <v>会社名(*):</v>
      </c>
      <c r="B4" s="356" t="str">
        <f>Declaration!D8</f>
        <v>ポリプラ・エボニック株式会社</v>
      </c>
      <c r="C4" s="136" t="str">
        <f t="shared" ref="C4:C11" ca="1" si="0">IF(H4=1,J4,I4)</f>
        <v>記入済</v>
      </c>
      <c r="D4" s="204" t="str">
        <f>IF(H4=1,"Click here to enter Company Name","")</f>
        <v/>
      </c>
      <c r="E4" s="16" t="s">
        <v>15</v>
      </c>
      <c r="F4" s="83">
        <v>1</v>
      </c>
      <c r="G4" s="62">
        <f t="shared" ref="G4:G11" si="1">IF(B4=0,1,0)</f>
        <v>0</v>
      </c>
      <c r="H4" s="63">
        <f t="shared" ref="H4:H17" si="2">F4*G4</f>
        <v>0</v>
      </c>
      <c r="I4" s="131" t="str">
        <f ca="1">OFFSET(L!$C$1,MATCH("Checker"&amp;"Comp",L!$A:$A,0)-1,SL,,)</f>
        <v>記入済</v>
      </c>
      <c r="J4" s="358" t="str">
        <f ca="1">OFFSET(L!$C$1,MATCH("Checker"&amp;ADDRESS(ROW(),COLUMN(),4),L!$A:$A,0)-1,SL,,)</f>
        <v>「申告（Declaration）」タブのD8セルに貴社名を記入してください</v>
      </c>
    </row>
    <row r="5" spans="1:10" ht="41">
      <c r="A5" s="135" t="str">
        <f ca="1">Declaration!B9</f>
        <v>申告範囲又はクラス(*):</v>
      </c>
      <c r="B5" s="356" t="str">
        <f>Declaration!D9</f>
        <v>B. Product (or List of Products)</v>
      </c>
      <c r="C5" s="136" t="str">
        <f t="shared" ca="1" si="0"/>
        <v>記入済</v>
      </c>
      <c r="D5" s="85" t="str">
        <f>IF(H5=1,"Click here to enter Declaration Scope","")</f>
        <v/>
      </c>
      <c r="E5" s="16" t="s">
        <v>15</v>
      </c>
      <c r="F5" s="83">
        <v>1</v>
      </c>
      <c r="G5" s="62">
        <f t="shared" si="1"/>
        <v>0</v>
      </c>
      <c r="H5" s="63">
        <f t="shared" si="2"/>
        <v>0</v>
      </c>
      <c r="I5" s="131" t="str">
        <f ca="1">OFFSET(L!$C$1,MATCH("Checker"&amp;"Comp",L!$A:$A,0)-1,SL,,)</f>
        <v>記入済</v>
      </c>
      <c r="J5" s="132" t="str">
        <f ca="1">OFFSET(L!$C$1,MATCH("Checker"&amp;ADDRESS(ROW(),COLUMN(),4),L!$A:$A,0)-1,SL,,)</f>
        <v>「申告（Declaration）」タブのD9セルで申告範囲を選択してください</v>
      </c>
    </row>
    <row r="6" spans="1:10" ht="22" customHeight="1">
      <c r="A6" s="80" t="str">
        <f ca="1">Declaration!B10</f>
        <v>この申告に適用される製品は製品一覧表(Product List)のシートに移動して入力</v>
      </c>
      <c r="B6" s="79">
        <f>Declaration!D10</f>
        <v>0</v>
      </c>
      <c r="C6" s="79" t="str">
        <f t="shared" ca="1" si="0"/>
        <v>記入済</v>
      </c>
      <c r="D6" s="85" t="str">
        <f>IF(H6=1,"Click here to provide a Description of Scope","")</f>
        <v/>
      </c>
      <c r="E6" s="16" t="s">
        <v>15</v>
      </c>
      <c r="F6" s="84">
        <f>IF(OR(B5=Declaration!P9,B5=Declaration!Q9,B5=0),0,1)</f>
        <v>0</v>
      </c>
      <c r="G6" s="62">
        <f t="shared" si="1"/>
        <v>1</v>
      </c>
      <c r="H6" s="63">
        <f t="shared" si="2"/>
        <v>0</v>
      </c>
      <c r="I6" s="131" t="str">
        <f ca="1">OFFSET(L!$C$1,MATCH("Checker"&amp;"Comp",L!$A:$A,0)-1,SL,,)</f>
        <v>記入済</v>
      </c>
      <c r="J6" s="15" t="str">
        <f ca="1">OFFSET(L!$C$1,MATCH("Checker"&amp;ADDRESS(ROW(),COLUMN(),4),L!$A:$A,0)-1,SL,,)</f>
        <v>「申告（Declaration）」タブのD10セルに申告範囲の説明を記入してください</v>
      </c>
    </row>
    <row r="7" spans="1:10" ht="22" customHeight="1">
      <c r="A7" s="80" t="str">
        <f ca="1">Declaration!B12</f>
        <v>対象となる鉱物／金属を選択 (*):</v>
      </c>
      <c r="B7" s="82"/>
      <c r="C7" s="79" t="str">
        <f t="shared" ca="1" si="0"/>
        <v>記入済</v>
      </c>
      <c r="D7" s="317" t="str">
        <f>IF(H7=1,"Click here to enter Minerals/Metals in Scope","")</f>
        <v/>
      </c>
      <c r="E7" s="16"/>
      <c r="F7" s="83">
        <v>1</v>
      </c>
      <c r="G7" s="308">
        <f>IF(Declaration!B30&lt;&gt;"",0,1)</f>
        <v>0</v>
      </c>
      <c r="H7" s="63">
        <f t="shared" si="2"/>
        <v>0</v>
      </c>
      <c r="I7" s="131" t="str">
        <f ca="1">OFFSET(L!$C$1,MATCH("Checker"&amp;"Comp",L!$A:$A,0)-1,SL,,)</f>
        <v>記入済</v>
      </c>
      <c r="J7" s="15">
        <f ca="1">OFFSET(L!$C$1,MATCH("Checker"&amp;ADDRESS(ROW(),COLUMN(),4),L!$A:$A,0)-1,SL,,)</f>
        <v>0</v>
      </c>
    </row>
    <row r="8" spans="1:10" ht="22" customHeight="1">
      <c r="A8" s="80">
        <f>Declaration!B14</f>
        <v>0</v>
      </c>
      <c r="B8" s="79"/>
      <c r="C8" s="79"/>
      <c r="D8" s="85"/>
      <c r="E8" s="16"/>
      <c r="F8" s="83"/>
      <c r="G8" s="62"/>
      <c r="H8" s="63"/>
      <c r="I8" s="131"/>
    </row>
    <row r="9" spans="1:10" ht="41">
      <c r="A9" s="135" t="str">
        <f ca="1">Declaration!B19</f>
        <v>連絡先担当者名(*):</v>
      </c>
      <c r="B9" s="356" t="str">
        <f>Declaration!D19</f>
        <v>西 芳夫</v>
      </c>
      <c r="C9" s="136" t="str">
        <f t="shared" ca="1" si="0"/>
        <v>記入済</v>
      </c>
      <c r="D9" s="317" t="str">
        <f>IF(H9=1,"Click here to enter Contact Name","")</f>
        <v/>
      </c>
      <c r="E9" s="16" t="s">
        <v>15</v>
      </c>
      <c r="F9" s="83">
        <v>1</v>
      </c>
      <c r="G9" s="62">
        <f t="shared" si="1"/>
        <v>0</v>
      </c>
      <c r="H9" s="63">
        <f t="shared" si="2"/>
        <v>0</v>
      </c>
      <c r="I9" s="131" t="str">
        <f ca="1">OFFSET(L!$C$1,MATCH("Checker"&amp;"Comp",L!$A:$A,0)-1,SL,,)</f>
        <v>記入済</v>
      </c>
      <c r="J9" s="15" t="str">
        <f ca="1">OFFSET(L!$C$1,MATCH("Checker"&amp;ADDRESS(ROW(),COLUMN(),4),L!$A:$A,0)-1,SL,,)</f>
        <v>「申告（Declaration）」タブのD19セルに連絡先担当者名を記入してください</v>
      </c>
    </row>
    <row r="10" spans="1:10" ht="41">
      <c r="A10" s="135" t="str">
        <f ca="1">Declaration!B20</f>
        <v>連絡先担当者の電子メール(*):</v>
      </c>
      <c r="B10" s="357" t="str">
        <f>Declaration!D20</f>
        <v>yo.nishi@pp-evonik.com</v>
      </c>
      <c r="C10" s="136" t="str">
        <f t="shared" ca="1" si="0"/>
        <v>記入済</v>
      </c>
      <c r="D10" s="316" t="str">
        <f>IF(H10=1,"Click here to enter Email-Contact","")</f>
        <v/>
      </c>
      <c r="E10" s="16" t="s">
        <v>15</v>
      </c>
      <c r="F10" s="83">
        <v>1</v>
      </c>
      <c r="G10" s="62">
        <f>IF(ISNUMBER(SEARCH("@",B10)),0,1)</f>
        <v>0</v>
      </c>
      <c r="H10" s="63">
        <f t="shared" si="2"/>
        <v>0</v>
      </c>
      <c r="I10" s="131" t="str">
        <f ca="1">OFFSET(L!$C$1,MATCH("Checker"&amp;"Comp",L!$A:$A,0)-1,SL,,)</f>
        <v>記入済</v>
      </c>
      <c r="J10" s="15" t="str">
        <f ca="1">OFFSET(L!$C$1,MATCH("Checker"&amp;ADDRESS(ROW(),COLUMN(),4),L!$A:$A,0)-1,SL,,)</f>
        <v>「申告（Declaration）」タブのD20セルに連絡先担当者の有効な電子メールを記入してください</v>
      </c>
    </row>
    <row r="11" spans="1:10" ht="41">
      <c r="A11" s="135" t="str">
        <f ca="1">Declaration!B21</f>
        <v>連絡先担当者の電話番号(*):</v>
      </c>
      <c r="B11" s="356" t="str">
        <f>Declaration!D21</f>
        <v>079-273-4965</v>
      </c>
      <c r="C11" s="136" t="str">
        <f t="shared" ca="1" si="0"/>
        <v>記入済</v>
      </c>
      <c r="D11" s="316" t="str">
        <f>IF(H11=1,"Click here to enter Phone-Contact","")</f>
        <v/>
      </c>
      <c r="E11" s="16" t="s">
        <v>15</v>
      </c>
      <c r="F11" s="83">
        <v>1</v>
      </c>
      <c r="G11" s="62">
        <f t="shared" si="1"/>
        <v>0</v>
      </c>
      <c r="H11" s="63">
        <f t="shared" si="2"/>
        <v>0</v>
      </c>
      <c r="I11" s="131" t="str">
        <f ca="1">OFFSET(L!$C$1,MATCH("Checker"&amp;"Comp",L!$A:$A,0)-1,SL,,)</f>
        <v>記入済</v>
      </c>
      <c r="J11" s="15" t="str">
        <f ca="1">OFFSET(L!$C$1,MATCH("Checker"&amp;ADDRESS(ROW(),COLUMN(),4),L!$A:$A,0)-1,SL,,)</f>
        <v>「申告（Declaration）」タブのD21セルに連絡先担当者の電話番号を記入してください</v>
      </c>
    </row>
    <row r="12" spans="1:10" ht="41">
      <c r="A12" s="135" t="str">
        <f ca="1">Declaration!B22</f>
        <v>回答責任者名(*):</v>
      </c>
      <c r="B12" s="356" t="str">
        <f>Declaration!D22</f>
        <v>西 芳夫</v>
      </c>
      <c r="C12" s="136" t="str">
        <f t="shared" ref="C12:C72" ca="1" si="3">IF(H12=1,J12,I12)</f>
        <v>記入済</v>
      </c>
      <c r="D12" s="316" t="str">
        <f>IF(H12=1,"Click here to enter an Authorized Company Representative's name","")</f>
        <v/>
      </c>
      <c r="E12" s="16" t="s">
        <v>15</v>
      </c>
      <c r="F12" s="83">
        <v>1</v>
      </c>
      <c r="G12" s="62">
        <f t="shared" ref="G12:G17" si="4">IF(B12=0,1,0)</f>
        <v>0</v>
      </c>
      <c r="H12" s="63">
        <f t="shared" si="2"/>
        <v>0</v>
      </c>
      <c r="I12" s="131" t="str">
        <f ca="1">OFFSET(L!$C$1,MATCH("Checker"&amp;"Comp",L!$A:$A,0)-1,SL,,)</f>
        <v>記入済</v>
      </c>
      <c r="J12" s="15" t="str">
        <f ca="1">OFFSET(L!$C$1,MATCH("Checker"&amp;ADDRESS(ROW(),COLUMN(),4),L!$A:$A,0)-1,SL,,)</f>
        <v>「申告（Declaration）」タブのD22セルに会社から正式に認められた代表者の連絡先担当者名を記入してください</v>
      </c>
    </row>
    <row r="13" spans="1:10" ht="27.5">
      <c r="A13" s="80" t="str">
        <f ca="1">Declaration!B24</f>
        <v>回答責任者の電子メール(*):</v>
      </c>
      <c r="B13" s="81" t="str">
        <f>Declaration!D24</f>
        <v>yo.nishi@pp-evonik.com</v>
      </c>
      <c r="C13" s="79" t="str">
        <f t="shared" ca="1" si="3"/>
        <v>記入済</v>
      </c>
      <c r="D13" s="316" t="str">
        <f>IF(H13=1,"Click here to enter Representative's email","")</f>
        <v/>
      </c>
      <c r="E13" s="16" t="s">
        <v>18916</v>
      </c>
      <c r="F13" s="83">
        <v>1</v>
      </c>
      <c r="G13" s="62">
        <f>IF(ISNUMBER(SEARCH("@",B13)),0,1)</f>
        <v>0</v>
      </c>
      <c r="H13" s="63">
        <f t="shared" si="2"/>
        <v>0</v>
      </c>
      <c r="I13" s="131" t="str">
        <f ca="1">OFFSET(L!$C$1,MATCH("Checker"&amp;"Comp",L!$A:$A,0)-1,SL,,)</f>
        <v>記入済</v>
      </c>
      <c r="J13" s="359" t="str">
        <f ca="1">OFFSET(L!$C$1,MATCH("Checker"&amp;ADDRESS(ROW(),COLUMN(),4),L!$A:$A,0)-1,SL,,)</f>
        <v>「申告（Declaration）」タブのD24セルに会社から正式に認められた代表者の有効な電子メールを記入してください</v>
      </c>
    </row>
    <row r="14" spans="1:10" ht="22" customHeight="1">
      <c r="A14" s="80"/>
      <c r="B14" s="79"/>
      <c r="C14" s="79"/>
      <c r="D14" s="85"/>
      <c r="E14" s="16" t="s">
        <v>15</v>
      </c>
      <c r="F14" s="83"/>
      <c r="G14" s="62"/>
      <c r="H14" s="63">
        <f>F14*G14</f>
        <v>0</v>
      </c>
      <c r="I14" s="131"/>
    </row>
    <row r="15" spans="1:10" ht="41">
      <c r="A15" s="80" t="str">
        <f ca="1">Declaration!B26</f>
        <v xml:space="preserve"> 記入日(*):</v>
      </c>
      <c r="B15" s="81">
        <f>Declaration!D26</f>
        <v>45825</v>
      </c>
      <c r="C15" s="79" t="str">
        <f t="shared" ca="1" si="3"/>
        <v>記入済</v>
      </c>
      <c r="D15" s="316" t="str">
        <f>IF(H15=1,"Click here to enter Date of Completion","")</f>
        <v/>
      </c>
      <c r="E15" s="16" t="s">
        <v>15</v>
      </c>
      <c r="F15" s="83">
        <v>1</v>
      </c>
      <c r="G15" s="62">
        <f t="shared" si="4"/>
        <v>0</v>
      </c>
      <c r="H15" s="63">
        <f t="shared" si="2"/>
        <v>0</v>
      </c>
      <c r="I15" s="131" t="str">
        <f ca="1">OFFSET(L!$C$1,MATCH("Checker"&amp;"Comp",L!$A:$A,0)-1,SL,,)</f>
        <v>記入済</v>
      </c>
      <c r="J15" s="15" t="str">
        <f ca="1">OFFSET(L!$C$1,MATCH("Checker"&amp;ADDRESS(ROW(),COLUMN(),4),L!$A:$A,0)-1,SL,,)</f>
        <v>「申告（Declaration）」タブのD26セルに書式への記入日を記入してください</v>
      </c>
    </row>
    <row r="16" spans="1:10" ht="25" customHeight="1">
      <c r="A16" s="79" t="str">
        <f ca="1">Declaration!B29</f>
        <v>1）製品自体や製造過程で、対象となる鉱物が意図的に添加又は使用されていますか？ （*）</v>
      </c>
      <c r="B16" s="82"/>
      <c r="C16" s="82"/>
      <c r="D16" s="86"/>
      <c r="E16" s="16" t="s">
        <v>16</v>
      </c>
      <c r="F16" s="83"/>
      <c r="H16" s="15">
        <f t="shared" si="2"/>
        <v>0</v>
      </c>
    </row>
    <row r="17" spans="1:10" ht="25" customHeight="1">
      <c r="A17" s="80" t="str">
        <f>Declaration!B30</f>
        <v>Cobalt(*)</v>
      </c>
      <c r="B17" s="79" t="str">
        <f>Declaration!D30</f>
        <v>No</v>
      </c>
      <c r="C17" s="79" t="str">
        <f t="shared" ca="1" si="3"/>
        <v>記入済</v>
      </c>
      <c r="D17" s="316" t="str">
        <f>IF(H17=1,"Click here to answer question 1 for specified mineral","")</f>
        <v/>
      </c>
      <c r="E17" s="16" t="s">
        <v>18</v>
      </c>
      <c r="F17" s="323">
        <f>IF(A17="",0,1)</f>
        <v>1</v>
      </c>
      <c r="G17" s="62">
        <f t="shared" si="4"/>
        <v>0</v>
      </c>
      <c r="H17" s="63">
        <f t="shared" si="2"/>
        <v>0</v>
      </c>
      <c r="I17" s="131" t="str">
        <f ca="1">OFFSET(L!$C$1,MATCH("Checker"&amp;"Comp",L!$A:$A,0)-1,SL,,)</f>
        <v>記入済</v>
      </c>
      <c r="J17" s="132" t="str">
        <f ca="1">OFFSET(L!$C$1,MATCH("Checker"&amp;ADDRESS(ROW(),COLUMN(),4),L!$A:$A,0)-1,SL,,)</f>
        <v>対象となる鉱物が貴社製品に意図的に付加された場合は「申告（Declaration）」タブのD30セルに申告してください</v>
      </c>
    </row>
    <row r="18" spans="1:10" ht="25" customHeight="1">
      <c r="A18" s="80" t="str">
        <f>Declaration!B31</f>
        <v>Copper(*)</v>
      </c>
      <c r="B18" s="79" t="str">
        <f>Declaration!D31</f>
        <v>No</v>
      </c>
      <c r="C18" s="79" t="str">
        <f t="shared" ca="1" si="3"/>
        <v>記入済</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記入済</v>
      </c>
      <c r="J18" s="132" t="str">
        <f ca="1">OFFSET(L!$C$1,MATCH("Checker"&amp;ADDRESS(ROW(),COLUMN(),4),L!$A:$A,0)-1,SL,,)</f>
        <v>対象となる鉱物が貴社製品に意図的に付加された場合は「申告（Declaration）」タブのD31セルに申告してください</v>
      </c>
    </row>
    <row r="19" spans="1:10" ht="25" customHeight="1">
      <c r="A19" s="80" t="str">
        <f>Declaration!B32</f>
        <v>Graphite(*)</v>
      </c>
      <c r="B19" s="79" t="str">
        <f>Declaration!D32</f>
        <v>No</v>
      </c>
      <c r="C19" s="79" t="str">
        <f t="shared" ca="1" si="3"/>
        <v>記入済</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記入済</v>
      </c>
      <c r="J19" s="132" t="str">
        <f ca="1">OFFSET(L!$C$1,MATCH("Checker"&amp;ADDRESS(ROW(),COLUMN(),4),L!$A:$A,0)-1,SL,,)</f>
        <v>対象となる鉱物が貴社製品に意図的に付加された場合は「申告（Declaration）」タブのD32セルに申告してください</v>
      </c>
    </row>
    <row r="20" spans="1:10" ht="25" customHeight="1">
      <c r="A20" s="80" t="str">
        <f>Declaration!B33</f>
        <v>Lithium(*)</v>
      </c>
      <c r="B20" s="79" t="str">
        <f>Declaration!D33</f>
        <v>No</v>
      </c>
      <c r="C20" s="79" t="str">
        <f t="shared" ca="1" si="3"/>
        <v>記入済</v>
      </c>
      <c r="D20" s="316" t="str">
        <f t="shared" si="8"/>
        <v/>
      </c>
      <c r="E20" s="16" t="s">
        <v>15</v>
      </c>
      <c r="F20" s="323">
        <f t="shared" si="5"/>
        <v>1</v>
      </c>
      <c r="G20" s="62">
        <f t="shared" si="6"/>
        <v>0</v>
      </c>
      <c r="H20" s="63">
        <f t="shared" si="7"/>
        <v>0</v>
      </c>
      <c r="I20" s="131" t="str">
        <f ca="1">OFFSET(L!$C$1,MATCH("Checker"&amp;"Comp",L!$A:$A,0)-1,SL,,)</f>
        <v>記入済</v>
      </c>
      <c r="J20" s="132" t="str">
        <f ca="1">OFFSET(L!$C$1,MATCH("Checker"&amp;ADDRESS(ROW(),COLUMN(),4),L!$A:$A,0)-1,SL,,)</f>
        <v>対象となる鉱物が貴社製品に意図的に付加された場合は「申告（Declaration）」タブのD33セルに申告してください</v>
      </c>
    </row>
    <row r="21" spans="1:10" ht="25" customHeight="1">
      <c r="A21" s="80" t="str">
        <f>Declaration!B34</f>
        <v>Mica(*)</v>
      </c>
      <c r="B21" s="79" t="str">
        <f>Declaration!D34</f>
        <v>No</v>
      </c>
      <c r="C21" s="79" t="str">
        <f t="shared" ca="1" si="3"/>
        <v>記入済</v>
      </c>
      <c r="D21" s="316" t="str">
        <f t="shared" si="8"/>
        <v/>
      </c>
      <c r="E21" s="16"/>
      <c r="F21" s="323">
        <f t="shared" si="5"/>
        <v>1</v>
      </c>
      <c r="G21" s="62">
        <f t="shared" si="6"/>
        <v>0</v>
      </c>
      <c r="H21" s="63">
        <f t="shared" si="7"/>
        <v>0</v>
      </c>
      <c r="I21" s="131" t="str">
        <f ca="1">OFFSET(L!$C$1,MATCH("Checker"&amp;"Comp",L!$A:$A,0)-1,SL,,)</f>
        <v>記入済</v>
      </c>
      <c r="J21" s="132" t="str">
        <f ca="1">OFFSET(L!$C$1,MATCH("Checker"&amp;ADDRESS(ROW(),COLUMN(),4),L!$A:$A,0)-1,SL,,)</f>
        <v>対象となる鉱物が貴社製品に意図的に付加された場合は「申告（Declaration）」タブのD34セルに申告してください</v>
      </c>
    </row>
    <row r="22" spans="1:10" ht="25" customHeight="1">
      <c r="A22" s="80" t="str">
        <f>Declaration!B35</f>
        <v>Nickel(*)</v>
      </c>
      <c r="B22" s="79" t="str">
        <f>Declaration!D35</f>
        <v>No</v>
      </c>
      <c r="C22" s="79" t="str">
        <f t="shared" ca="1" si="3"/>
        <v>記入済</v>
      </c>
      <c r="D22" s="316" t="str">
        <f t="shared" si="8"/>
        <v/>
      </c>
      <c r="E22" s="16"/>
      <c r="F22" s="323">
        <f t="shared" si="5"/>
        <v>1</v>
      </c>
      <c r="G22" s="62">
        <f t="shared" si="6"/>
        <v>0</v>
      </c>
      <c r="H22" s="63">
        <f t="shared" si="7"/>
        <v>0</v>
      </c>
      <c r="I22" s="131" t="str">
        <f ca="1">OFFSET(L!$C$1,MATCH("Checker"&amp;"Comp",L!$A:$A,0)-1,SL,,)</f>
        <v>記入済</v>
      </c>
      <c r="J22" s="132" t="str">
        <f ca="1">OFFSET(L!$C$1,MATCH("Checker"&amp;ADDRESS(ROW(),COLUMN(),4),L!$A:$A,0)-1,SL,,)</f>
        <v>対象となる鉱物が貴社製品に意図的に付加された場合は「申告（Declaration）」タブのD35セルに申告してください</v>
      </c>
    </row>
    <row r="23" spans="1:10" ht="22" hidden="1" customHeight="1">
      <c r="A23" s="80" t="str">
        <f>Declaration!B36</f>
        <v/>
      </c>
      <c r="B23" s="79" t="str">
        <f>Declaration!D36</f>
        <v>No</v>
      </c>
      <c r="C23" s="79">
        <f t="shared" si="3"/>
        <v>0</v>
      </c>
      <c r="D23" s="85"/>
      <c r="E23" s="16"/>
      <c r="F23" s="323"/>
      <c r="G23" s="62"/>
      <c r="H23" s="63"/>
      <c r="I23" s="131"/>
      <c r="J23" s="132"/>
    </row>
    <row r="24" spans="1:10" ht="22" hidden="1" customHeight="1">
      <c r="A24" s="80" t="str">
        <f>Declaration!B37</f>
        <v/>
      </c>
      <c r="B24" s="79" t="str">
        <f>Declaration!D37</f>
        <v>No</v>
      </c>
      <c r="C24" s="79">
        <f t="shared" si="3"/>
        <v>0</v>
      </c>
      <c r="D24" s="85"/>
      <c r="E24" s="16"/>
      <c r="F24" s="323"/>
      <c r="G24" s="62"/>
      <c r="H24" s="63"/>
      <c r="I24" s="131"/>
      <c r="J24" s="132"/>
    </row>
    <row r="25" spans="1:10" ht="22" hidden="1" customHeight="1">
      <c r="A25" s="80" t="str">
        <f>Declaration!B38</f>
        <v/>
      </c>
      <c r="B25" s="79" t="str">
        <f>Declaration!D38</f>
        <v>No</v>
      </c>
      <c r="C25" s="79">
        <f t="shared" si="3"/>
        <v>0</v>
      </c>
      <c r="D25" s="85"/>
      <c r="E25" s="16"/>
      <c r="F25" s="323"/>
      <c r="G25" s="62"/>
      <c r="H25" s="63"/>
      <c r="I25" s="131"/>
      <c r="J25" s="132"/>
    </row>
    <row r="26" spans="1:10" ht="22" hidden="1" customHeight="1">
      <c r="A26" s="80" t="str">
        <f>Declaration!B39</f>
        <v/>
      </c>
      <c r="B26" s="79" t="str">
        <f>Declaration!D39</f>
        <v>No</v>
      </c>
      <c r="C26" s="79">
        <f t="shared" si="3"/>
        <v>0</v>
      </c>
      <c r="D26" s="85"/>
      <c r="E26" s="16"/>
      <c r="F26" s="323"/>
      <c r="G26" s="62"/>
      <c r="H26" s="63"/>
      <c r="I26" s="131"/>
      <c r="J26" s="132"/>
    </row>
    <row r="27" spans="1:10" ht="25" customHeight="1">
      <c r="A27" s="79" t="str">
        <f ca="1">Declaration!B41</f>
        <v>2）対象となる鉱物は製品に残留していますか？(*)</v>
      </c>
      <c r="B27" s="82"/>
      <c r="C27" s="82"/>
      <c r="D27" s="86"/>
      <c r="E27" s="16" t="s">
        <v>15</v>
      </c>
      <c r="F27" s="83"/>
      <c r="J27" s="132"/>
    </row>
    <row r="28" spans="1:10" ht="41">
      <c r="A28" s="80" t="str">
        <f>Declaration!B42</f>
        <v>Cobalt</v>
      </c>
      <c r="B28" s="79">
        <f>Declaration!D42</f>
        <v>0</v>
      </c>
      <c r="C28" s="136" t="str">
        <f t="shared" ref="C28:C37" ca="1" si="9">IF(H28=1,J28,I28)</f>
        <v>記入済</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記入済</v>
      </c>
      <c r="J28" s="15" t="str">
        <f ca="1">OFFSET(L!$C$1,MATCH("Checker"&amp;ADDRESS(ROW(),COLUMN(),4),L!$A:$A,0)-1,SL,,)</f>
        <v>対象となる鉱物が貴社製品の製造に必要で、申告されている最終製品内に含まれる場合は、「申告（Declaration）」タブのD42セルで申告してください</v>
      </c>
    </row>
    <row r="29" spans="1:10" ht="41">
      <c r="A29" s="80" t="str">
        <f>Declaration!B43</f>
        <v>Copper</v>
      </c>
      <c r="B29" s="79">
        <f>Declaration!D43</f>
        <v>0</v>
      </c>
      <c r="C29" s="136" t="str">
        <f t="shared" ca="1" si="9"/>
        <v>記入済</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記入済</v>
      </c>
      <c r="J29" s="15" t="str">
        <f ca="1">OFFSET(L!$C$1,MATCH("Checker"&amp;ADDRESS(ROW(),COLUMN(),4),L!$A:$A,0)-1,SL,,)</f>
        <v>対象となる鉱物が貴社製品の製造に必要で、申告されている最終製品内に含まれる場合は、「申告（Declaration）」タブのD43セルで申告してください</v>
      </c>
    </row>
    <row r="30" spans="1:10" ht="14.5">
      <c r="A30" s="80" t="str">
        <f>Declaration!B44</f>
        <v>Graphite</v>
      </c>
      <c r="B30" s="79">
        <f>Declaration!D44</f>
        <v>0</v>
      </c>
      <c r="C30" s="136" t="str">
        <f t="shared" ca="1" si="9"/>
        <v>記入済</v>
      </c>
      <c r="D30" s="316" t="str">
        <f t="shared" si="10"/>
        <v/>
      </c>
      <c r="E30" s="16"/>
      <c r="F30" s="84">
        <f t="shared" si="11"/>
        <v>0</v>
      </c>
      <c r="G30" s="62">
        <f t="shared" si="12"/>
        <v>1</v>
      </c>
      <c r="H30" s="63">
        <f t="shared" si="13"/>
        <v>0</v>
      </c>
      <c r="I30" s="131" t="str">
        <f ca="1">OFFSET(L!$C$1,MATCH("Checker"&amp;"Comp",L!$A:$A,0)-1,SL,,)</f>
        <v>記入済</v>
      </c>
      <c r="J30" s="15" t="str">
        <f ca="1">OFFSET(L!$C$1,MATCH("Checker"&amp;ADDRESS(ROW(),COLUMN(),4),L!$A:$A,0)-1,SL,,)</f>
        <v>対象となる鉱物が貴社製品の製造に必要で、申告されている最終製品内に含まれる場合は、「申告（Declaration）」タブのD44セルで申告してください</v>
      </c>
    </row>
    <row r="31" spans="1:10" ht="14.5">
      <c r="A31" s="80" t="str">
        <f>Declaration!B45</f>
        <v>Lithium</v>
      </c>
      <c r="B31" s="79">
        <f>Declaration!D45</f>
        <v>0</v>
      </c>
      <c r="C31" s="136" t="str">
        <f t="shared" ca="1" si="9"/>
        <v>記入済</v>
      </c>
      <c r="D31" s="316" t="str">
        <f t="shared" si="10"/>
        <v/>
      </c>
      <c r="E31" s="16"/>
      <c r="F31" s="84">
        <f t="shared" si="11"/>
        <v>0</v>
      </c>
      <c r="G31" s="62">
        <f t="shared" si="12"/>
        <v>1</v>
      </c>
      <c r="H31" s="63">
        <f t="shared" si="13"/>
        <v>0</v>
      </c>
      <c r="I31" s="131" t="str">
        <f ca="1">OFFSET(L!$C$1,MATCH("Checker"&amp;"Comp",L!$A:$A,0)-1,SL,,)</f>
        <v>記入済</v>
      </c>
      <c r="J31" s="15" t="str">
        <f ca="1">OFFSET(L!$C$1,MATCH("Checker"&amp;ADDRESS(ROW(),COLUMN(),4),L!$A:$A,0)-1,SL,,)</f>
        <v>対象となる鉱物が貴社製品の製造に必要で、申告されている最終製品内に含まれる場合は、「申告（Declaration）」タブのD45セルで申告してください</v>
      </c>
    </row>
    <row r="32" spans="1:10" ht="14.5">
      <c r="A32" s="80" t="str">
        <f>Declaration!B46</f>
        <v>Mica</v>
      </c>
      <c r="B32" s="79">
        <f>Declaration!D46</f>
        <v>0</v>
      </c>
      <c r="C32" s="136" t="str">
        <f t="shared" ca="1" si="9"/>
        <v>記入済</v>
      </c>
      <c r="D32" s="316" t="str">
        <f t="shared" si="10"/>
        <v/>
      </c>
      <c r="E32" s="16"/>
      <c r="F32" s="84">
        <f t="shared" si="11"/>
        <v>0</v>
      </c>
      <c r="G32" s="62">
        <f t="shared" si="12"/>
        <v>1</v>
      </c>
      <c r="H32" s="63">
        <f t="shared" si="13"/>
        <v>0</v>
      </c>
      <c r="I32" s="131" t="str">
        <f ca="1">OFFSET(L!$C$1,MATCH("Checker"&amp;"Comp",L!$A:$A,0)-1,SL,,)</f>
        <v>記入済</v>
      </c>
      <c r="J32" s="15" t="str">
        <f ca="1">OFFSET(L!$C$1,MATCH("Checker"&amp;ADDRESS(ROW(),COLUMN(),4),L!$A:$A,0)-1,SL,,)</f>
        <v>対象となる鉱物が貴社製品の製造に必要で、申告されている最終製品内に含まれる場合は、「申告（Declaration）」タブのD46セルで申告してください</v>
      </c>
    </row>
    <row r="33" spans="1:10" ht="14.5">
      <c r="A33" s="80" t="str">
        <f>Declaration!B47</f>
        <v>Nickel</v>
      </c>
      <c r="B33" s="79">
        <f>Declaration!D47</f>
        <v>0</v>
      </c>
      <c r="C33" s="136" t="str">
        <f t="shared" ca="1" si="9"/>
        <v>記入済</v>
      </c>
      <c r="D33" s="316" t="str">
        <f t="shared" si="10"/>
        <v/>
      </c>
      <c r="E33" s="16"/>
      <c r="F33" s="84">
        <f t="shared" si="11"/>
        <v>0</v>
      </c>
      <c r="G33" s="62">
        <f t="shared" si="12"/>
        <v>1</v>
      </c>
      <c r="H33" s="63">
        <f t="shared" si="13"/>
        <v>0</v>
      </c>
      <c r="I33" s="131" t="str">
        <f ca="1">OFFSET(L!$C$1,MATCH("Checker"&amp;"Comp",L!$A:$A,0)-1,SL,,)</f>
        <v>記入済</v>
      </c>
      <c r="J33" s="15" t="str">
        <f ca="1">OFFSET(L!$C$1,MATCH("Checker"&amp;ADDRESS(ROW(),COLUMN(),4),L!$A:$A,0)-1,SL,,)</f>
        <v>対象となる鉱物が貴社製品の製造に必要で、申告されている最終製品内に含まれる場合は、「申告（Declaration）」タブのD47セルで申告してください</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貴社サプライチェーン内の製錬業者又は加工業者のいずれかが、紛争地域および高リスク地域を対象となる鉱物の原産地としていますか？（OECDデュー・ディリジェンスガイダンスの「定義（Definitions）」タブを参照） (*)
(*)</v>
      </c>
      <c r="B38" s="82"/>
      <c r="C38" s="82"/>
      <c r="D38" s="86"/>
      <c r="E38" s="16" t="s">
        <v>15</v>
      </c>
      <c r="F38" s="83"/>
      <c r="J38" s="132"/>
    </row>
    <row r="39" spans="1:10" ht="41">
      <c r="A39" s="80" t="str">
        <f>Declaration!B54</f>
        <v>Cobalt</v>
      </c>
      <c r="B39" s="79">
        <f>Declaration!D54</f>
        <v>0</v>
      </c>
      <c r="C39" s="136" t="str">
        <f t="shared" ca="1" si="3"/>
        <v>記入済</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記入済</v>
      </c>
      <c r="J39" s="15" t="str">
        <f ca="1">OFFSET(L!$C$1,MATCH("Checker"&amp;ADDRESS(ROW(),COLUMN(),4),L!$A:$A,0)-1,SL,,)</f>
        <v>本調査回答で申告された製品範囲内で使用される対象となる鉱物が、紛争地域および高リスク地域を原産としている場合、「申告（Declaration）」タブのD54セルで申告してください</v>
      </c>
    </row>
    <row r="40" spans="1:10" ht="41">
      <c r="A40" s="80" t="str">
        <f>Declaration!B55</f>
        <v>Copper</v>
      </c>
      <c r="B40" s="79">
        <f>Declaration!D55</f>
        <v>0</v>
      </c>
      <c r="C40" s="136" t="str">
        <f t="shared" ca="1" si="3"/>
        <v>記入済</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記入済</v>
      </c>
      <c r="J40" s="15" t="str">
        <f ca="1">OFFSET(L!$C$1,MATCH("Checker"&amp;ADDRESS(ROW(),COLUMN(),4),L!$A:$A,0)-1,SL,,)</f>
        <v>本調査回答で申告された製品範囲内で使用される対象となる鉱物が、紛争地域および高リスク地域を原産としている場合、「申告（Declaration）」タブのD55セルで申告してください</v>
      </c>
    </row>
    <row r="41" spans="1:10" ht="14.5">
      <c r="A41" s="80" t="str">
        <f>Declaration!B56</f>
        <v>Graphite</v>
      </c>
      <c r="B41" s="79">
        <f>Declaration!D56</f>
        <v>0</v>
      </c>
      <c r="C41" s="136" t="str">
        <f t="shared" ca="1" si="3"/>
        <v>記入済</v>
      </c>
      <c r="D41" s="318" t="str">
        <f t="shared" si="16"/>
        <v/>
      </c>
      <c r="E41" s="16"/>
      <c r="F41" s="84">
        <f t="shared" si="17"/>
        <v>0</v>
      </c>
      <c r="G41" s="62">
        <f t="shared" si="18"/>
        <v>1</v>
      </c>
      <c r="H41" s="63">
        <f t="shared" si="19"/>
        <v>0</v>
      </c>
      <c r="I41" s="131" t="str">
        <f ca="1">OFFSET(L!$C$1,MATCH("Checker"&amp;"Comp",L!$A:$A,0)-1,SL,,)</f>
        <v>記入済</v>
      </c>
      <c r="J41" s="15" t="str">
        <f ca="1">OFFSET(L!$C$1,MATCH("Checker"&amp;ADDRESS(ROW(),COLUMN(),4),L!$A:$A,0)-1,SL,,)</f>
        <v>本調査回答で申告された製品範囲内で使用される対象となる鉱物が、紛争地域および高リスク地域を原産としている場合、「申告（Declaration）」タブのD56セルで申告してください</v>
      </c>
    </row>
    <row r="42" spans="1:10" ht="14.5">
      <c r="A42" s="80" t="str">
        <f>Declaration!B57</f>
        <v>Lithium</v>
      </c>
      <c r="B42" s="79">
        <f>Declaration!D57</f>
        <v>0</v>
      </c>
      <c r="C42" s="136" t="str">
        <f t="shared" ca="1" si="3"/>
        <v>記入済</v>
      </c>
      <c r="D42" s="318" t="str">
        <f t="shared" si="16"/>
        <v/>
      </c>
      <c r="E42" s="16"/>
      <c r="F42" s="84">
        <f t="shared" si="17"/>
        <v>0</v>
      </c>
      <c r="G42" s="62">
        <f t="shared" si="18"/>
        <v>1</v>
      </c>
      <c r="H42" s="63">
        <f t="shared" si="19"/>
        <v>0</v>
      </c>
      <c r="I42" s="131" t="str">
        <f ca="1">OFFSET(L!$C$1,MATCH("Checker"&amp;"Comp",L!$A:$A,0)-1,SL,,)</f>
        <v>記入済</v>
      </c>
      <c r="J42" s="15" t="str">
        <f ca="1">OFFSET(L!$C$1,MATCH("Checker"&amp;ADDRESS(ROW(),COLUMN(),4),L!$A:$A,0)-1,SL,,)</f>
        <v>本調査回答で申告された製品範囲内で使用される対象となる鉱物が、紛争地域および高リスク地域を原産としている場合、「申告（Declaration）」タブのD57セルで申告してください</v>
      </c>
    </row>
    <row r="43" spans="1:10" ht="14.5">
      <c r="A43" s="80" t="str">
        <f>Declaration!B58</f>
        <v>Mica</v>
      </c>
      <c r="B43" s="79">
        <f>Declaration!D58</f>
        <v>0</v>
      </c>
      <c r="C43" s="136" t="str">
        <f t="shared" ca="1" si="3"/>
        <v>記入済</v>
      </c>
      <c r="D43" s="318" t="str">
        <f t="shared" si="16"/>
        <v/>
      </c>
      <c r="E43" s="16"/>
      <c r="F43" s="84">
        <f t="shared" si="17"/>
        <v>0</v>
      </c>
      <c r="G43" s="62">
        <f t="shared" si="18"/>
        <v>1</v>
      </c>
      <c r="H43" s="63">
        <f t="shared" si="19"/>
        <v>0</v>
      </c>
      <c r="I43" s="131" t="str">
        <f ca="1">OFFSET(L!$C$1,MATCH("Checker"&amp;"Comp",L!$A:$A,0)-1,SL,,)</f>
        <v>記入済</v>
      </c>
      <c r="J43" s="15" t="str">
        <f ca="1">OFFSET(L!$C$1,MATCH("Checker"&amp;ADDRESS(ROW(),COLUMN(),4),L!$A:$A,0)-1,SL,,)</f>
        <v>本調査回答で申告された製品範囲内で使用される対象となる鉱物が、紛争地域および高リスク地域を原産としている場合、「申告（Declaration）」タブのD58セルで申告してください</v>
      </c>
    </row>
    <row r="44" spans="1:10" ht="14.5">
      <c r="A44" s="80" t="str">
        <f>Declaration!B59</f>
        <v>Nickel</v>
      </c>
      <c r="B44" s="79">
        <f>Declaration!D59</f>
        <v>0</v>
      </c>
      <c r="C44" s="136" t="str">
        <f t="shared" ca="1" si="3"/>
        <v>記入済</v>
      </c>
      <c r="D44" s="318" t="str">
        <f t="shared" si="16"/>
        <v/>
      </c>
      <c r="E44" s="16"/>
      <c r="F44" s="84">
        <f t="shared" si="17"/>
        <v>0</v>
      </c>
      <c r="G44" s="62">
        <f t="shared" si="18"/>
        <v>1</v>
      </c>
      <c r="H44" s="63">
        <f t="shared" si="19"/>
        <v>0</v>
      </c>
      <c r="I44" s="131" t="str">
        <f ca="1">OFFSET(L!$C$1,MATCH("Checker"&amp;"Comp",L!$A:$A,0)-1,SL,,)</f>
        <v>記入済</v>
      </c>
      <c r="J44" s="15" t="str">
        <f ca="1">OFFSET(L!$C$1,MATCH("Checker"&amp;ADDRESS(ROW(),COLUMN(),4),L!$A:$A,0)-1,SL,,)</f>
        <v>本調査回答で申告された製品範囲内で使用される対象となる鉱物が、紛争地域および高リスク地域を原産としている場合、「申告（Declaration）」タブのD59セルで申告してください</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4）対象となる鉱物は全て、再生利用品又はスクラップ起源から調達していますか？(*)</v>
      </c>
      <c r="B49" s="82"/>
      <c r="C49" s="82"/>
      <c r="D49" s="86"/>
      <c r="E49" s="16" t="s">
        <v>15</v>
      </c>
      <c r="F49" s="83"/>
      <c r="J49" s="132"/>
    </row>
    <row r="50" spans="1:10" ht="55.5" customHeight="1">
      <c r="A50" s="80" t="str">
        <f>Declaration!B66</f>
        <v>Cobalt</v>
      </c>
      <c r="B50" s="79">
        <f>Declaration!D66</f>
        <v>0</v>
      </c>
      <c r="C50" s="136" t="str">
        <f ca="1">IF(H50=1,J50,I50)</f>
        <v>記入済</v>
      </c>
      <c r="D50" s="318" t="str">
        <f>IF(H50=1,"Click here to answer question 4 for specified mineral","")</f>
        <v/>
      </c>
      <c r="E50" s="16" t="s">
        <v>15</v>
      </c>
      <c r="F50" s="84">
        <f>F39</f>
        <v>0</v>
      </c>
      <c r="G50" s="62">
        <f>IF(B50=0,1,0)</f>
        <v>1</v>
      </c>
      <c r="H50" s="63">
        <f>F50*G50</f>
        <v>0</v>
      </c>
      <c r="I50" s="131" t="str">
        <f ca="1">OFFSET(L!$C$1,MATCH("Checker"&amp;"Comp",L!$A:$A,0)-1,SL,,)</f>
        <v>記入済</v>
      </c>
      <c r="J50" s="132" t="str">
        <f ca="1">OFFSET(L!$C$1,MATCH("Checker"&amp;ADDRESS(ROW(),COLUMN(),4),L!$A:$A,0)-1,SL,,)</f>
        <v>本調査回答で申告された製品範囲内で使用される対象となる鉱物の100%が再生利用品およびスクラップ起源を由来としている場合は、「申告（Declaration）」タブのD66セルに申告してください</v>
      </c>
    </row>
    <row r="51" spans="1:10" ht="55.5" customHeight="1">
      <c r="A51" s="80" t="str">
        <f>Declaration!B67</f>
        <v>Copper</v>
      </c>
      <c r="B51" s="79">
        <f>Declaration!D67</f>
        <v>0</v>
      </c>
      <c r="C51" s="136" t="str">
        <f t="shared" ref="C51:C59" ca="1" si="20">IF(H51=1,J51,I51)</f>
        <v>記入済</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記入済</v>
      </c>
      <c r="J51" s="132" t="str">
        <f ca="1">OFFSET(L!$C$1,MATCH("Checker"&amp;ADDRESS(ROW(),COLUMN(),4),L!$A:$A,0)-1,SL,,)</f>
        <v>本調査回答で申告された製品範囲内で使用される対象となる鉱物の100%が再生利用品およびスクラップ起源を由来としている場合は、「申告（Declaration）」タブのD67セルに申告してください</v>
      </c>
    </row>
    <row r="52" spans="1:10" ht="55.5" customHeight="1">
      <c r="A52" s="80" t="str">
        <f>Declaration!B68</f>
        <v>Graphite</v>
      </c>
      <c r="B52" s="79">
        <f>Declaration!D68</f>
        <v>0</v>
      </c>
      <c r="C52" s="136" t="str">
        <f t="shared" ca="1" si="20"/>
        <v>記入済</v>
      </c>
      <c r="D52" s="318" t="str">
        <f t="shared" si="21"/>
        <v/>
      </c>
      <c r="E52" s="16"/>
      <c r="F52" s="84">
        <f t="shared" si="22"/>
        <v>0</v>
      </c>
      <c r="G52" s="62">
        <f t="shared" si="23"/>
        <v>1</v>
      </c>
      <c r="H52" s="63">
        <f t="shared" si="24"/>
        <v>0</v>
      </c>
      <c r="I52" s="131" t="str">
        <f ca="1">OFFSET(L!$C$1,MATCH("Checker"&amp;"Comp",L!$A:$A,0)-1,SL,,)</f>
        <v>記入済</v>
      </c>
      <c r="J52" s="132" t="str">
        <f ca="1">OFFSET(L!$C$1,MATCH("Checker"&amp;ADDRESS(ROW(),COLUMN(),4),L!$A:$A,0)-1,SL,,)</f>
        <v>本調査回答で申告された製品範囲内で使用される対象となる鉱物の100%が再生利用品およびスクラップ起源を由来としている場合は、「申告（Declaration）」タブのD68セルに申告してください</v>
      </c>
    </row>
    <row r="53" spans="1:10" ht="55.5" customHeight="1">
      <c r="A53" s="80" t="str">
        <f>Declaration!B69</f>
        <v>Lithium</v>
      </c>
      <c r="B53" s="79">
        <f>Declaration!D69</f>
        <v>0</v>
      </c>
      <c r="C53" s="136" t="str">
        <f t="shared" ca="1" si="20"/>
        <v>記入済</v>
      </c>
      <c r="D53" s="318" t="str">
        <f t="shared" si="21"/>
        <v/>
      </c>
      <c r="E53" s="16"/>
      <c r="F53" s="84">
        <f t="shared" si="22"/>
        <v>0</v>
      </c>
      <c r="G53" s="62">
        <f t="shared" si="23"/>
        <v>1</v>
      </c>
      <c r="H53" s="63">
        <f t="shared" si="24"/>
        <v>0</v>
      </c>
      <c r="I53" s="131" t="str">
        <f ca="1">OFFSET(L!$C$1,MATCH("Checker"&amp;"Comp",L!$A:$A,0)-1,SL,,)</f>
        <v>記入済</v>
      </c>
      <c r="J53" s="132" t="str">
        <f ca="1">OFFSET(L!$C$1,MATCH("Checker"&amp;ADDRESS(ROW(),COLUMN(),4),L!$A:$A,0)-1,SL,,)</f>
        <v>本調査回答で申告された製品範囲内で使用される対象となる鉱物の100%が再生利用品およびスクラップ起源を由来としている場合は、「申告（Declaration）」タブのD69セルに申告してください</v>
      </c>
    </row>
    <row r="54" spans="1:10" ht="55.5" customHeight="1">
      <c r="A54" s="80" t="str">
        <f>Declaration!B70</f>
        <v>Mica</v>
      </c>
      <c r="B54" s="79">
        <f>Declaration!D70</f>
        <v>0</v>
      </c>
      <c r="C54" s="136" t="str">
        <f t="shared" ca="1" si="20"/>
        <v>記入済</v>
      </c>
      <c r="D54" s="318" t="str">
        <f t="shared" si="21"/>
        <v/>
      </c>
      <c r="E54" s="16"/>
      <c r="F54" s="84">
        <f t="shared" si="22"/>
        <v>0</v>
      </c>
      <c r="G54" s="62">
        <f t="shared" si="23"/>
        <v>1</v>
      </c>
      <c r="H54" s="63">
        <f t="shared" si="24"/>
        <v>0</v>
      </c>
      <c r="I54" s="131" t="str">
        <f ca="1">OFFSET(L!$C$1,MATCH("Checker"&amp;"Comp",L!$A:$A,0)-1,SL,,)</f>
        <v>記入済</v>
      </c>
      <c r="J54" s="132" t="str">
        <f ca="1">OFFSET(L!$C$1,MATCH("Checker"&amp;ADDRESS(ROW(),COLUMN(),4),L!$A:$A,0)-1,SL,,)</f>
        <v>本調査回答で申告された製品範囲内で使用される対象となる鉱物の100%が再生利用品およびスクラップ起源を由来としている場合は、「申告（Declaration）」タブのD70セルに申告してください</v>
      </c>
    </row>
    <row r="55" spans="1:10" ht="55.5" customHeight="1">
      <c r="A55" s="80" t="str">
        <f>Declaration!B71</f>
        <v>Nickel</v>
      </c>
      <c r="B55" s="79">
        <f>Declaration!D71</f>
        <v>0</v>
      </c>
      <c r="C55" s="136" t="str">
        <f t="shared" ca="1" si="20"/>
        <v>記入済</v>
      </c>
      <c r="D55" s="318" t="str">
        <f t="shared" si="21"/>
        <v/>
      </c>
      <c r="E55" s="16"/>
      <c r="F55" s="84">
        <f t="shared" si="22"/>
        <v>0</v>
      </c>
      <c r="G55" s="62">
        <f t="shared" si="23"/>
        <v>1</v>
      </c>
      <c r="H55" s="63">
        <f t="shared" si="24"/>
        <v>0</v>
      </c>
      <c r="I55" s="131" t="str">
        <f ca="1">OFFSET(L!$C$1,MATCH("Checker"&amp;"Comp",L!$A:$A,0)-1,SL,,)</f>
        <v>記入済</v>
      </c>
      <c r="J55" s="132" t="str">
        <f ca="1">OFFSET(L!$C$1,MATCH("Checker"&amp;ADDRESS(ROW(),COLUMN(),4),L!$A:$A,0)-1,SL,,)</f>
        <v>本調査回答で申告された製品範囲内で使用される対象となる鉱物の100%が再生利用品およびスクラップ起源を由来としている場合は、「申告（Declaration）」タブのD71セルに申告してください</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5）サプライチェーン調査に回答した関連するサプライヤーは何パーセントですか？(*)</v>
      </c>
      <c r="B60" s="82"/>
      <c r="C60" s="82"/>
      <c r="D60" s="86"/>
      <c r="E60" s="16" t="s">
        <v>15</v>
      </c>
      <c r="F60" s="83"/>
    </row>
    <row r="61" spans="1:10" ht="27.5">
      <c r="A61" s="80" t="str">
        <f>Declaration!B78</f>
        <v>Cobalt</v>
      </c>
      <c r="B61" s="79">
        <f>Declaration!D78</f>
        <v>0</v>
      </c>
      <c r="C61" s="136" t="str">
        <f t="shared" ca="1" si="3"/>
        <v>記入済</v>
      </c>
      <c r="D61" s="319" t="str">
        <f>IF(H61=1,"Click here to answer question 5 for specified mineral","")</f>
        <v/>
      </c>
      <c r="E61" s="16" t="s">
        <v>18</v>
      </c>
      <c r="F61" s="84">
        <f>F50</f>
        <v>0</v>
      </c>
      <c r="G61" s="62">
        <f t="shared" si="14"/>
        <v>1</v>
      </c>
      <c r="H61" s="63">
        <f t="shared" si="15"/>
        <v>0</v>
      </c>
      <c r="I61" s="131" t="str">
        <f ca="1">OFFSET(L!$C$1,MATCH("Checker"&amp;"Comp",L!$A:$A,0)-1,SL,,)</f>
        <v>記入済</v>
      </c>
      <c r="J61" s="15" t="str">
        <f ca="1">OFFSET(L!$C$1,MATCH("Checker"&amp;ADDRESS(ROW(),COLUMN(),4),L!$A:$A,0)-1,SL,,)</f>
        <v>サプライヤーの製錬業者情報の回答率を割合（%）で「申告（Declaration）」タブのD78セルに記入してください</v>
      </c>
    </row>
    <row r="62" spans="1:10" ht="27.5">
      <c r="A62" s="80" t="str">
        <f>Declaration!B79</f>
        <v>Copper</v>
      </c>
      <c r="B62" s="79">
        <f>Declaration!D79</f>
        <v>0</v>
      </c>
      <c r="C62" s="136" t="str">
        <f t="shared" ca="1" si="3"/>
        <v>記入済</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記入済</v>
      </c>
      <c r="J62" s="15" t="str">
        <f ca="1">OFFSET(L!$C$1,MATCH("Checker"&amp;ADDRESS(ROW(),COLUMN(),4),L!$A:$A,0)-1,SL,,)</f>
        <v>サプライヤーの製錬業者情報の回答率を割合（%）で「申告（Declaration）」タブのD79セルに記入してください</v>
      </c>
    </row>
    <row r="63" spans="1:10" ht="14.5">
      <c r="A63" s="80" t="str">
        <f>Declaration!B80</f>
        <v>Graphite</v>
      </c>
      <c r="B63" s="79">
        <f>Declaration!D80</f>
        <v>0</v>
      </c>
      <c r="C63" s="136" t="str">
        <f t="shared" ca="1" si="3"/>
        <v>記入済</v>
      </c>
      <c r="D63" s="319" t="str">
        <f t="shared" si="25"/>
        <v/>
      </c>
      <c r="E63" s="16"/>
      <c r="F63" s="84">
        <f t="shared" si="26"/>
        <v>0</v>
      </c>
      <c r="G63" s="62">
        <f t="shared" si="27"/>
        <v>1</v>
      </c>
      <c r="H63" s="63">
        <f t="shared" si="28"/>
        <v>0</v>
      </c>
      <c r="I63" s="131" t="str">
        <f ca="1">OFFSET(L!$C$1,MATCH("Checker"&amp;"Comp",L!$A:$A,0)-1,SL,,)</f>
        <v>記入済</v>
      </c>
      <c r="J63" s="15" t="str">
        <f ca="1">OFFSET(L!$C$1,MATCH("Checker"&amp;ADDRESS(ROW(),COLUMN(),4),L!$A:$A,0)-1,SL,,)</f>
        <v>サプライヤーの製錬業者情報の回答率を割合（%）で「申告（Declaration）」タブのD80セルに記入してください</v>
      </c>
    </row>
    <row r="64" spans="1:10" ht="14.5">
      <c r="A64" s="80" t="str">
        <f>Declaration!B81</f>
        <v>Lithium</v>
      </c>
      <c r="B64" s="79">
        <f>Declaration!D81</f>
        <v>0</v>
      </c>
      <c r="C64" s="136" t="str">
        <f t="shared" ca="1" si="3"/>
        <v>記入済</v>
      </c>
      <c r="D64" s="319" t="str">
        <f t="shared" si="25"/>
        <v/>
      </c>
      <c r="E64" s="16"/>
      <c r="F64" s="84">
        <f t="shared" si="26"/>
        <v>0</v>
      </c>
      <c r="G64" s="62">
        <f t="shared" si="27"/>
        <v>1</v>
      </c>
      <c r="H64" s="63">
        <f t="shared" si="28"/>
        <v>0</v>
      </c>
      <c r="I64" s="131" t="str">
        <f ca="1">OFFSET(L!$C$1,MATCH("Checker"&amp;"Comp",L!$A:$A,0)-1,SL,,)</f>
        <v>記入済</v>
      </c>
      <c r="J64" s="15" t="str">
        <f ca="1">OFFSET(L!$C$1,MATCH("Checker"&amp;ADDRESS(ROW(),COLUMN(),4),L!$A:$A,0)-1,SL,,)</f>
        <v>サプライヤーの製錬業者情報の回答率を割合（%）で「申告（Declaration）」タブのD81セルに記入してください</v>
      </c>
    </row>
    <row r="65" spans="1:10" ht="14.5">
      <c r="A65" s="80" t="str">
        <f>Declaration!B82</f>
        <v>Mica</v>
      </c>
      <c r="B65" s="79">
        <f>Declaration!D82</f>
        <v>0</v>
      </c>
      <c r="C65" s="136" t="str">
        <f t="shared" ca="1" si="3"/>
        <v>記入済</v>
      </c>
      <c r="D65" s="319" t="str">
        <f t="shared" si="25"/>
        <v/>
      </c>
      <c r="E65" s="16"/>
      <c r="F65" s="84">
        <f t="shared" si="26"/>
        <v>0</v>
      </c>
      <c r="G65" s="62">
        <f t="shared" si="27"/>
        <v>1</v>
      </c>
      <c r="H65" s="63">
        <f t="shared" si="28"/>
        <v>0</v>
      </c>
      <c r="I65" s="131" t="str">
        <f ca="1">OFFSET(L!$C$1,MATCH("Checker"&amp;"Comp",L!$A:$A,0)-1,SL,,)</f>
        <v>記入済</v>
      </c>
      <c r="J65" s="15" t="str">
        <f ca="1">OFFSET(L!$C$1,MATCH("Checker"&amp;ADDRESS(ROW(),COLUMN(),4),L!$A:$A,0)-1,SL,,)</f>
        <v>サプライヤーの製錬業者情報の回答率を割合（%）で「申告（Declaration）」タブのD82セルに記入してください</v>
      </c>
    </row>
    <row r="66" spans="1:10" ht="14.5">
      <c r="A66" s="80" t="str">
        <f>Declaration!B83</f>
        <v>Nickel</v>
      </c>
      <c r="B66" s="79">
        <f>Declaration!D83</f>
        <v>0</v>
      </c>
      <c r="C66" s="136" t="str">
        <f t="shared" ca="1" si="3"/>
        <v>記入済</v>
      </c>
      <c r="D66" s="319" t="str">
        <f t="shared" si="25"/>
        <v/>
      </c>
      <c r="E66" s="16"/>
      <c r="F66" s="84">
        <f t="shared" si="26"/>
        <v>0</v>
      </c>
      <c r="G66" s="62">
        <f t="shared" si="27"/>
        <v>1</v>
      </c>
      <c r="H66" s="63">
        <f t="shared" si="28"/>
        <v>0</v>
      </c>
      <c r="I66" s="131" t="str">
        <f ca="1">OFFSET(L!$C$1,MATCH("Checker"&amp;"Comp",L!$A:$A,0)-1,SL,,)</f>
        <v>記入済</v>
      </c>
      <c r="J66" s="15" t="str">
        <f ca="1">OFFSET(L!$C$1,MATCH("Checker"&amp;ADDRESS(ROW(),COLUMN(),4),L!$A:$A,0)-1,SL,,)</f>
        <v>サプライヤーの製錬業者情報の回答率を割合（%）で「申告（Declaration）」タブのD83セルに記入してください</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6）貴社のサプライチェーンに対象となる鉱物を供給する全ての製錬業者又は加工業者を特定しましたか？(*)</v>
      </c>
      <c r="B71" s="82"/>
      <c r="C71" s="82"/>
      <c r="D71" s="86"/>
      <c r="E71" s="16" t="s">
        <v>13</v>
      </c>
      <c r="F71" s="83"/>
    </row>
    <row r="72" spans="1:10" ht="54.5">
      <c r="A72" s="80" t="str">
        <f>Declaration!B90</f>
        <v>Cobalt</v>
      </c>
      <c r="B72" s="79">
        <f>Declaration!D90</f>
        <v>0</v>
      </c>
      <c r="C72" s="136" t="str">
        <f t="shared" ca="1" si="3"/>
        <v>記入済</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記入済</v>
      </c>
      <c r="J72" s="15" t="str">
        <f ca="1">OFFSET(L!$C$1,MATCH("Checker"&amp;ADDRESS(ROW(),COLUMN(),4),L!$A:$A,0)-1,SL,,)</f>
        <v>申告範囲内で全ての製錬業者名が本調査回答で提供された場合は、「申告」タブのD90セルに申告してください</v>
      </c>
    </row>
    <row r="73" spans="1:10" ht="54.5">
      <c r="A73" s="80" t="str">
        <f>Declaration!B91</f>
        <v>Copper</v>
      </c>
      <c r="B73" s="79">
        <f>Declaration!D91</f>
        <v>0</v>
      </c>
      <c r="C73" s="136" t="str">
        <f t="shared" ref="C73:C81" ca="1" si="31">IF(H73=1,J73,I73)</f>
        <v>記入済</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記入済</v>
      </c>
      <c r="J73" s="15" t="str">
        <f ca="1">OFFSET(L!$C$1,MATCH("Checker"&amp;ADDRESS(ROW(),COLUMN(),4),L!$A:$A,0)-1,SL,,)</f>
        <v>申告範囲内で全ての製錬業者名が本調査回答で提供された場合は、「申告」タブのD91セルに申告してください</v>
      </c>
    </row>
    <row r="74" spans="1:10" ht="14.5">
      <c r="A74" s="80" t="str">
        <f>Declaration!B92</f>
        <v>Graphite</v>
      </c>
      <c r="B74" s="79">
        <f>Declaration!D92</f>
        <v>0</v>
      </c>
      <c r="C74" s="136" t="str">
        <f t="shared" ca="1" si="31"/>
        <v>記入済</v>
      </c>
      <c r="D74" s="319" t="str">
        <f t="shared" si="32"/>
        <v/>
      </c>
      <c r="E74" s="16"/>
      <c r="F74" s="84">
        <f t="shared" si="33"/>
        <v>0</v>
      </c>
      <c r="G74" s="62">
        <f t="shared" si="34"/>
        <v>1</v>
      </c>
      <c r="H74" s="63">
        <f t="shared" si="35"/>
        <v>0</v>
      </c>
      <c r="I74" s="131" t="str">
        <f ca="1">OFFSET(L!$C$1,MATCH("Checker"&amp;"Comp",L!$A:$A,0)-1,SL,,)</f>
        <v>記入済</v>
      </c>
      <c r="J74" s="15" t="str">
        <f ca="1">OFFSET(L!$C$1,MATCH("Checker"&amp;ADDRESS(ROW(),COLUMN(),4),L!$A:$A,0)-1,SL,,)</f>
        <v>申告範囲内で全ての製錬業者名が本調査回答で提供された場合は、「申告」タブのD92セルに申告してください</v>
      </c>
    </row>
    <row r="75" spans="1:10" ht="14.5">
      <c r="A75" s="80" t="str">
        <f>Declaration!B93</f>
        <v>Lithium</v>
      </c>
      <c r="B75" s="79">
        <f>Declaration!D93</f>
        <v>0</v>
      </c>
      <c r="C75" s="136" t="str">
        <f t="shared" ca="1" si="31"/>
        <v>記入済</v>
      </c>
      <c r="D75" s="319" t="str">
        <f t="shared" si="32"/>
        <v/>
      </c>
      <c r="E75" s="16"/>
      <c r="F75" s="84">
        <f t="shared" si="33"/>
        <v>0</v>
      </c>
      <c r="G75" s="62">
        <f t="shared" si="34"/>
        <v>1</v>
      </c>
      <c r="H75" s="63">
        <f t="shared" si="35"/>
        <v>0</v>
      </c>
      <c r="I75" s="131" t="str">
        <f ca="1">OFFSET(L!$C$1,MATCH("Checker"&amp;"Comp",L!$A:$A,0)-1,SL,,)</f>
        <v>記入済</v>
      </c>
      <c r="J75" s="15" t="str">
        <f ca="1">OFFSET(L!$C$1,MATCH("Checker"&amp;ADDRESS(ROW(),COLUMN(),4),L!$A:$A,0)-1,SL,,)</f>
        <v>申告範囲内で全ての製錬業者名が本調査回答で提供された場合は、「申告」タブのD93セルに申告してください</v>
      </c>
    </row>
    <row r="76" spans="1:10" ht="14.5">
      <c r="A76" s="80" t="str">
        <f>Declaration!B94</f>
        <v>Mica</v>
      </c>
      <c r="B76" s="79">
        <f>Declaration!D94</f>
        <v>0</v>
      </c>
      <c r="C76" s="136" t="str">
        <f t="shared" ca="1" si="31"/>
        <v>記入済</v>
      </c>
      <c r="D76" s="319" t="str">
        <f t="shared" si="32"/>
        <v/>
      </c>
      <c r="E76" s="16"/>
      <c r="F76" s="84">
        <f t="shared" si="33"/>
        <v>0</v>
      </c>
      <c r="G76" s="62">
        <f t="shared" si="34"/>
        <v>1</v>
      </c>
      <c r="H76" s="63">
        <f t="shared" si="35"/>
        <v>0</v>
      </c>
      <c r="I76" s="131" t="str">
        <f ca="1">OFFSET(L!$C$1,MATCH("Checker"&amp;"Comp",L!$A:$A,0)-1,SL,,)</f>
        <v>記入済</v>
      </c>
      <c r="J76" s="15" t="str">
        <f ca="1">OFFSET(L!$C$1,MATCH("Checker"&amp;ADDRESS(ROW(),COLUMN(),4),L!$A:$A,0)-1,SL,,)</f>
        <v>申告範囲内で全ての製錬業者名が本調査回答で提供された場合は、「申告」タブのD94セルに申告してください</v>
      </c>
    </row>
    <row r="77" spans="1:10" ht="14.5">
      <c r="A77" s="80" t="str">
        <f>Declaration!B95</f>
        <v>Nickel</v>
      </c>
      <c r="B77" s="79">
        <f>Declaration!D95</f>
        <v>0</v>
      </c>
      <c r="C77" s="136" t="str">
        <f t="shared" ca="1" si="31"/>
        <v>記入済</v>
      </c>
      <c r="D77" s="319" t="str">
        <f t="shared" si="32"/>
        <v/>
      </c>
      <c r="E77" s="16"/>
      <c r="F77" s="84">
        <f t="shared" si="33"/>
        <v>0</v>
      </c>
      <c r="G77" s="62">
        <f t="shared" si="34"/>
        <v>1</v>
      </c>
      <c r="H77" s="63">
        <f t="shared" si="35"/>
        <v>0</v>
      </c>
      <c r="I77" s="131" t="str">
        <f ca="1">OFFSET(L!$C$1,MATCH("Checker"&amp;"Comp",L!$A:$A,0)-1,SL,,)</f>
        <v>記入済</v>
      </c>
      <c r="J77" s="15" t="str">
        <f ca="1">OFFSET(L!$C$1,MATCH("Checker"&amp;ADDRESS(ROW(),COLUMN(),4),L!$A:$A,0)-1,SL,,)</f>
        <v>申告範囲内で全ての製錬業者名が本調査回答で提供された場合は、「申告」タブのD95セルに申告してください</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7）貴社は受領した該当する全ての製錬業者又は加工業者情報を、この申告で報告していますか？(*)</v>
      </c>
      <c r="B82" s="82"/>
      <c r="C82" s="82"/>
      <c r="D82" s="86"/>
      <c r="E82" s="16" t="s">
        <v>16</v>
      </c>
      <c r="F82" s="83"/>
    </row>
    <row r="83" spans="1:10" ht="41.5" customHeight="1">
      <c r="A83" s="80" t="str">
        <f>Declaration!B102</f>
        <v>Cobalt</v>
      </c>
      <c r="B83" s="79">
        <f>Declaration!D102</f>
        <v>0</v>
      </c>
      <c r="C83" s="136" t="str">
        <f t="shared" ref="C83:C92" ca="1" si="36">IF(H83=1,J83,I83)</f>
        <v>記入済</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記入済</v>
      </c>
      <c r="J83" s="15" t="str">
        <f ca="1">OFFSET(L!$C$1,MATCH("Checker"&amp;ADDRESS(ROW(),COLUMN(),4),L!$A:$A,0)-1,SL,,)</f>
        <v>全ての該当する対象となる鉱物製錬業者情報が提供された場合は、「申告（Declaration）」タブのD102セルに申告してください</v>
      </c>
    </row>
    <row r="84" spans="1:10" ht="41.5" customHeight="1">
      <c r="A84" s="80" t="str">
        <f>Declaration!B103</f>
        <v>Copper</v>
      </c>
      <c r="B84" s="79">
        <f>Declaration!D103</f>
        <v>0</v>
      </c>
      <c r="C84" s="136" t="str">
        <f t="shared" ca="1" si="36"/>
        <v>記入済</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記入済</v>
      </c>
      <c r="J84" s="15" t="str">
        <f ca="1">OFFSET(L!$C$1,MATCH("Checker"&amp;ADDRESS(ROW(),COLUMN(),4),L!$A:$A,0)-1,SL,,)</f>
        <v>全ての該当する対象となる鉱物製錬業者情報が提供された場合は、「申告（Declaration）」タブのD103セルに申告してください</v>
      </c>
    </row>
    <row r="85" spans="1:10" ht="41.5" customHeight="1">
      <c r="A85" s="80" t="str">
        <f>Declaration!B104</f>
        <v>Graphite</v>
      </c>
      <c r="B85" s="79">
        <f>Declaration!D104</f>
        <v>0</v>
      </c>
      <c r="C85" s="136" t="str">
        <f t="shared" ca="1" si="36"/>
        <v>記入済</v>
      </c>
      <c r="D85" s="319" t="str">
        <f t="shared" si="39"/>
        <v/>
      </c>
      <c r="E85" s="16"/>
      <c r="F85" s="84">
        <f t="shared" si="40"/>
        <v>0</v>
      </c>
      <c r="G85" s="62">
        <f t="shared" si="41"/>
        <v>1</v>
      </c>
      <c r="H85" s="63">
        <f t="shared" si="42"/>
        <v>0</v>
      </c>
      <c r="I85" s="131" t="str">
        <f ca="1">OFFSET(L!$C$1,MATCH("Checker"&amp;"Comp",L!$A:$A,0)-1,SL,,)</f>
        <v>記入済</v>
      </c>
      <c r="J85" s="15" t="str">
        <f ca="1">OFFSET(L!$C$1,MATCH("Checker"&amp;ADDRESS(ROW(),COLUMN(),4),L!$A:$A,0)-1,SL,,)</f>
        <v>全ての該当する対象となる鉱物製錬業者情報が提供された場合は、「申告（Declaration）」タブのD104セルに申告してください</v>
      </c>
    </row>
    <row r="86" spans="1:10" ht="41.5" customHeight="1">
      <c r="A86" s="80" t="str">
        <f>Declaration!B105</f>
        <v>Lithium</v>
      </c>
      <c r="B86" s="79">
        <f>Declaration!D105</f>
        <v>0</v>
      </c>
      <c r="C86" s="136" t="str">
        <f t="shared" ca="1" si="36"/>
        <v>記入済</v>
      </c>
      <c r="D86" s="319" t="str">
        <f t="shared" si="39"/>
        <v/>
      </c>
      <c r="E86" s="16"/>
      <c r="F86" s="84">
        <f t="shared" si="40"/>
        <v>0</v>
      </c>
      <c r="G86" s="62">
        <f t="shared" si="41"/>
        <v>1</v>
      </c>
      <c r="H86" s="63">
        <f t="shared" si="42"/>
        <v>0</v>
      </c>
      <c r="I86" s="131" t="str">
        <f ca="1">OFFSET(L!$C$1,MATCH("Checker"&amp;"Comp",L!$A:$A,0)-1,SL,,)</f>
        <v>記入済</v>
      </c>
      <c r="J86" s="15" t="str">
        <f ca="1">OFFSET(L!$C$1,MATCH("Checker"&amp;ADDRESS(ROW(),COLUMN(),4),L!$A:$A,0)-1,SL,,)</f>
        <v>全ての該当する対象となる鉱物製錬業者情報が提供された場合は、「申告（Declaration）」タブのD105セルに申告してください</v>
      </c>
    </row>
    <row r="87" spans="1:10" ht="41.5" customHeight="1">
      <c r="A87" s="80" t="str">
        <f>Declaration!B106</f>
        <v>Mica</v>
      </c>
      <c r="B87" s="79">
        <f>Declaration!D106</f>
        <v>0</v>
      </c>
      <c r="C87" s="136" t="str">
        <f t="shared" ca="1" si="36"/>
        <v>記入済</v>
      </c>
      <c r="D87" s="319" t="str">
        <f t="shared" si="39"/>
        <v/>
      </c>
      <c r="E87" s="16"/>
      <c r="F87" s="84">
        <f t="shared" si="40"/>
        <v>0</v>
      </c>
      <c r="G87" s="62">
        <f t="shared" si="41"/>
        <v>1</v>
      </c>
      <c r="H87" s="63">
        <f t="shared" si="42"/>
        <v>0</v>
      </c>
      <c r="I87" s="131" t="str">
        <f ca="1">OFFSET(L!$C$1,MATCH("Checker"&amp;"Comp",L!$A:$A,0)-1,SL,,)</f>
        <v>記入済</v>
      </c>
      <c r="J87" s="15" t="str">
        <f ca="1">OFFSET(L!$C$1,MATCH("Checker"&amp;ADDRESS(ROW(),COLUMN(),4),L!$A:$A,0)-1,SL,,)</f>
        <v>全ての該当する対象となる鉱物製錬業者情報が提供された場合は、「申告（Declaration）」タブのD106セルに申告してください</v>
      </c>
    </row>
    <row r="88" spans="1:10" ht="41.5" customHeight="1">
      <c r="A88" s="80" t="str">
        <f>Declaration!B107</f>
        <v>Nickel</v>
      </c>
      <c r="B88" s="79">
        <f>Declaration!D107</f>
        <v>0</v>
      </c>
      <c r="C88" s="136" t="str">
        <f t="shared" ca="1" si="36"/>
        <v>記入済</v>
      </c>
      <c r="D88" s="319" t="str">
        <f t="shared" si="39"/>
        <v/>
      </c>
      <c r="E88" s="16"/>
      <c r="F88" s="84">
        <f t="shared" si="40"/>
        <v>0</v>
      </c>
      <c r="G88" s="62">
        <f t="shared" si="41"/>
        <v>1</v>
      </c>
      <c r="H88" s="63">
        <f t="shared" si="42"/>
        <v>0</v>
      </c>
      <c r="I88" s="131" t="str">
        <f ca="1">OFFSET(L!$C$1,MATCH("Checker"&amp;"Comp",L!$A:$A,0)-1,SL,,)</f>
        <v>記入済</v>
      </c>
      <c r="J88" s="15" t="str">
        <f ca="1">OFFSET(L!$C$1,MATCH("Checker"&amp;ADDRESS(ROW(),COLUMN(),4),L!$A:$A,0)-1,SL,,)</f>
        <v>全ての該当する対象となる鉱物製錬業者情報が提供された場合は、「申告（Declaration）」タブのD107セルに申告してください</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質問</v>
      </c>
      <c r="B93" s="82"/>
      <c r="C93" s="82"/>
      <c r="D93" s="86"/>
      <c r="E93" s="16" t="s">
        <v>18</v>
      </c>
      <c r="F93" s="83"/>
      <c r="G93" s="83"/>
      <c r="H93" s="83"/>
    </row>
    <row r="94" spans="1:10" ht="41">
      <c r="A94" s="79" t="str">
        <f ca="1">Declaration!B115</f>
        <v>A. 責任ある鉱物調達方針を確定しましたか？</v>
      </c>
      <c r="B94" s="79">
        <f>Declaration!D115</f>
        <v>0</v>
      </c>
      <c r="C94" s="136" t="str">
        <f ca="1">IF(H94=1,J94,I94)</f>
        <v>記入済</v>
      </c>
      <c r="D94" s="320" t="str">
        <f>IF(H94=1,"Click here to answer question (A)","")</f>
        <v/>
      </c>
      <c r="E94" s="16" t="s">
        <v>15</v>
      </c>
      <c r="F94" s="84">
        <f>IF(SUM(F$39:F$48)=0,0,1)</f>
        <v>0</v>
      </c>
      <c r="G94" s="62">
        <f t="shared" si="14"/>
        <v>1</v>
      </c>
      <c r="H94" s="63">
        <f t="shared" si="15"/>
        <v>0</v>
      </c>
      <c r="I94" s="131" t="str">
        <f ca="1">OFFSET(L!$C$1,MATCH("Checker"&amp;"Comp",L!$A:$A,0)-1,SL,,)</f>
        <v>記入済</v>
      </c>
      <c r="J94" s="15" t="str">
        <f ca="1">OFFSET(L!$C$1,MATCH("Checker"&amp;ADDRESS(ROW(),COLUMN(),4),L!$A:$A,0)-1,SL,,)</f>
        <v>貴社に、責任ある鉱物調達方針がある場合は、「申告（Declaration）」タブのD115セルに回答してください</v>
      </c>
    </row>
    <row r="95" spans="1:10" ht="41">
      <c r="A95" s="79" t="str">
        <f ca="1">Declaration!B117</f>
        <v>B.その責任ある鉱物調達方針は、貴社のホームページで閲覧できますか？（回答が「はい」の場合、その方針が掲載されているURLをコメント欄に記入する）</v>
      </c>
      <c r="B95" s="79">
        <f>Declaration!D117</f>
        <v>0</v>
      </c>
      <c r="C95" s="136" t="str">
        <f ca="1">IF(H95=1,J95,I95)</f>
        <v>記入済</v>
      </c>
      <c r="D95" s="321" t="str">
        <f>IF(H95=1,"Click here to answer question (B)","")</f>
        <v/>
      </c>
      <c r="E95" s="16" t="s">
        <v>15</v>
      </c>
      <c r="F95" s="84">
        <f t="shared" ref="F95:F111" si="43">F$94</f>
        <v>0</v>
      </c>
      <c r="G95" s="62">
        <f t="shared" si="14"/>
        <v>1</v>
      </c>
      <c r="H95" s="63">
        <f t="shared" si="15"/>
        <v>0</v>
      </c>
      <c r="I95" s="131" t="str">
        <f ca="1">OFFSET(L!$C$1,MATCH("Checker"&amp;"Comp",L!$A:$A,0)-1,SL,,)</f>
        <v>記入済</v>
      </c>
      <c r="J95" s="15" t="str">
        <f ca="1">OFFSET(L!$C$1,MATCH("Checker"&amp;ADDRESS(ROW(),COLUMN(),4),L!$A:$A,0)-1,SL,,)</f>
        <v>貴社に、貴社のウェブサイトで公に利用可能な貴社の責任ある鉱物調達方針がある場合は、「申告（Declaration）」タブのD117セルに回答してください</v>
      </c>
    </row>
    <row r="96" spans="1:10" ht="25" customHeight="1">
      <c r="A96" s="79" t="s">
        <v>53</v>
      </c>
      <c r="B96" s="79">
        <f>Declaration!G117</f>
        <v>0</v>
      </c>
      <c r="C96" s="79" t="str">
        <f ca="1">IF(H96=1,J96,I96)</f>
        <v>記入済</v>
      </c>
      <c r="D96" s="322" t="str">
        <f>IF(H96=1,"Click here to answer question (C)","")</f>
        <v/>
      </c>
      <c r="E96" s="16" t="s">
        <v>15</v>
      </c>
      <c r="F96" s="84">
        <f>IF(AND(F95=1,B95="Yes"),1,0)</f>
        <v>0</v>
      </c>
      <c r="G96" s="62">
        <f>IF(LEN(B96)&gt;1,0,1)</f>
        <v>1</v>
      </c>
      <c r="H96" s="63">
        <f>F96*G96</f>
        <v>0</v>
      </c>
      <c r="I96" s="131" t="str">
        <f ca="1">OFFSET(L!$C$1,MATCH("Checker"&amp;"Comp",L!$A:$A,0)-1,SL,,)</f>
        <v>記入済</v>
      </c>
      <c r="J96" s="15" t="str">
        <f ca="1">OFFSET(L!$C$1,MATCH("Checker"&amp;ADDRESS(ROW(),COLUMN(),4),L!$A:$A,0)-1,SL,,)</f>
        <v>質問Bの回答が「Yes」の場合は、申告（Declaration）シートのG71セルにURLを記入してください。URLの形式は「www.companyname.com」にしてください。</v>
      </c>
    </row>
    <row r="97" spans="1:10" ht="25" customHeight="1">
      <c r="A97" s="79" t="str">
        <f ca="1">Declaration!B119</f>
        <v xml:space="preserve">C.  貴社は直接サプライヤーに対し、独立民間監査会社の監査プログラムによりデュー・デリジェンス業務が認証された製錬業者から対象となる鉱物を調達することを要求していますか？ </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記入済</v>
      </c>
      <c r="D98" s="321" t="str">
        <f>IF(H98=1,"Click here to answer question (C)","")</f>
        <v/>
      </c>
      <c r="E98" s="16"/>
      <c r="F98" s="84">
        <f>F39</f>
        <v>0</v>
      </c>
      <c r="G98" s="62">
        <f t="shared" si="14"/>
        <v>1</v>
      </c>
      <c r="H98" s="63">
        <f t="shared" si="15"/>
        <v>0</v>
      </c>
      <c r="I98" s="131" t="str">
        <f ca="1">OFFSET(L!$C$1,MATCH("Checker"&amp;"Comp",L!$A:$A,0)-1,SL,,)</f>
        <v>記入済</v>
      </c>
      <c r="J98"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v>
      </c>
    </row>
    <row r="99" spans="1:10" ht="81" customHeight="1">
      <c r="A99" s="79" t="str">
        <f>Declaration!B121</f>
        <v>Copper</v>
      </c>
      <c r="B99" s="79">
        <f>Declaration!D121</f>
        <v>0</v>
      </c>
      <c r="C99" s="136" t="str">
        <f t="shared" ca="1" si="44"/>
        <v>記入済</v>
      </c>
      <c r="D99" s="321" t="str">
        <f>IF(H99=1,"Click here to answer question (C)","")</f>
        <v/>
      </c>
      <c r="E99" s="16"/>
      <c r="F99" s="84">
        <f t="shared" ref="F99:F103" si="45">F40</f>
        <v>0</v>
      </c>
      <c r="G99" s="62">
        <f t="shared" si="14"/>
        <v>1</v>
      </c>
      <c r="H99" s="63">
        <f t="shared" si="15"/>
        <v>0</v>
      </c>
      <c r="I99" s="131" t="str">
        <f ca="1">OFFSET(L!$C$1,MATCH("Checker"&amp;"Comp",L!$A:$A,0)-1,SL,,)</f>
        <v>記入済</v>
      </c>
      <c r="J99"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v>
      </c>
    </row>
    <row r="100" spans="1:10" ht="81" customHeight="1">
      <c r="A100" s="79" t="str">
        <f>Declaration!B122</f>
        <v>Graphite</v>
      </c>
      <c r="B100" s="79">
        <f>Declaration!D122</f>
        <v>0</v>
      </c>
      <c r="C100" s="136" t="str">
        <f t="shared" ca="1" si="44"/>
        <v>記入済</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記入済</v>
      </c>
      <c r="J100"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v>
      </c>
    </row>
    <row r="101" spans="1:10" ht="81" customHeight="1">
      <c r="A101" s="79" t="str">
        <f>Declaration!B123</f>
        <v>Lithium</v>
      </c>
      <c r="B101" s="79">
        <f>Declaration!D123</f>
        <v>0</v>
      </c>
      <c r="C101" s="136" t="str">
        <f t="shared" ca="1" si="44"/>
        <v>記入済</v>
      </c>
      <c r="D101" s="321" t="str">
        <f t="shared" si="46"/>
        <v/>
      </c>
      <c r="E101" s="16"/>
      <c r="F101" s="84">
        <f t="shared" si="45"/>
        <v>0</v>
      </c>
      <c r="G101" s="62">
        <f t="shared" si="47"/>
        <v>1</v>
      </c>
      <c r="H101" s="63">
        <f t="shared" si="48"/>
        <v>0</v>
      </c>
      <c r="I101" s="131" t="str">
        <f ca="1">OFFSET(L!$C$1,MATCH("Checker"&amp;"Comp",L!$A:$A,0)-1,SL,,)</f>
        <v>記入済</v>
      </c>
      <c r="J101"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v>
      </c>
    </row>
    <row r="102" spans="1:10" ht="81" customHeight="1">
      <c r="A102" s="79" t="str">
        <f>Declaration!B124</f>
        <v>Mica</v>
      </c>
      <c r="B102" s="79">
        <f>Declaration!D124</f>
        <v>0</v>
      </c>
      <c r="C102" s="136" t="str">
        <f t="shared" ca="1" si="44"/>
        <v>記入済</v>
      </c>
      <c r="D102" s="321" t="str">
        <f t="shared" si="46"/>
        <v/>
      </c>
      <c r="E102" s="16"/>
      <c r="F102" s="84">
        <f t="shared" si="45"/>
        <v>0</v>
      </c>
      <c r="G102" s="62">
        <f t="shared" si="47"/>
        <v>1</v>
      </c>
      <c r="H102" s="63">
        <f t="shared" si="48"/>
        <v>0</v>
      </c>
      <c r="I102" s="131" t="str">
        <f ca="1">OFFSET(L!$C$1,MATCH("Checker"&amp;"Comp",L!$A:$A,0)-1,SL,,)</f>
        <v>記入済</v>
      </c>
      <c r="J102"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v>
      </c>
    </row>
    <row r="103" spans="1:10" ht="81" customHeight="1">
      <c r="A103" s="79" t="str">
        <f>Declaration!B125</f>
        <v>Nickel</v>
      </c>
      <c r="B103" s="79">
        <f>Declaration!D125</f>
        <v>0</v>
      </c>
      <c r="C103" s="136" t="str">
        <f t="shared" ca="1" si="44"/>
        <v>記入済</v>
      </c>
      <c r="D103" s="321" t="str">
        <f t="shared" si="46"/>
        <v/>
      </c>
      <c r="E103" s="16"/>
      <c r="F103" s="84">
        <f t="shared" si="45"/>
        <v>0</v>
      </c>
      <c r="G103" s="62">
        <f t="shared" si="47"/>
        <v>1</v>
      </c>
      <c r="H103" s="63">
        <f t="shared" si="48"/>
        <v>0</v>
      </c>
      <c r="I103" s="131" t="str">
        <f ca="1">OFFSET(L!$C$1,MATCH("Checker"&amp;"Comp",L!$A:$A,0)-1,SL,,)</f>
        <v>記入済</v>
      </c>
      <c r="J103" s="15" t="str">
        <f ca="1">OFFSET(L!$C$1,MATCH("Checker"&amp;ADDRESS(ROW(),COLUMN(),4),L!$A:$A,0)-1,SL,,)</f>
        <v>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 xml:space="preserve">D. 責任ある鉱物調達のためのデュー・ディリジェンス対策を実施していますか？
</v>
      </c>
      <c r="B108" s="79">
        <f>Declaration!D131</f>
        <v>0</v>
      </c>
      <c r="C108" s="136" t="str">
        <f t="shared" ca="1" si="44"/>
        <v>記入済</v>
      </c>
      <c r="D108" s="321" t="str">
        <f>IF(H108=1,"Click here to answer question (D)","")</f>
        <v/>
      </c>
      <c r="E108" s="16" t="s">
        <v>15</v>
      </c>
      <c r="F108" s="84">
        <f t="shared" si="43"/>
        <v>0</v>
      </c>
      <c r="G108" s="62">
        <f t="shared" si="14"/>
        <v>1</v>
      </c>
      <c r="H108" s="63">
        <f t="shared" si="15"/>
        <v>0</v>
      </c>
      <c r="I108" s="131" t="str">
        <f ca="1">OFFSET(L!$C$1,MATCH("Checker"&amp;"Comp",L!$A:$A,0)-1,SL,,)</f>
        <v>記入済</v>
      </c>
      <c r="J108" s="15" t="str">
        <f ca="1">OFFSET(L!$C$1,MATCH("Checker"&amp;ADDRESS(ROW(),COLUMN(),4),L!$A:$A,0)-1,SL,,)</f>
        <v>貴社が責任ある調達のデュー・ディリジェンス対策を実施している場合は、「申告（Declaration）」タブのD131セルに回答してください</v>
      </c>
    </row>
    <row r="109" spans="1:10" ht="41">
      <c r="A109" s="79" t="str">
        <f ca="1">Declaration!B133</f>
        <v>E.貴社は関連するサプライヤーの対象となる鉱物サプライチェーン調査を行っていますか？</v>
      </c>
      <c r="B109" s="79">
        <f>Declaration!D133</f>
        <v>0</v>
      </c>
      <c r="C109" s="136" t="str">
        <f t="shared" ca="1" si="44"/>
        <v>記入済</v>
      </c>
      <c r="D109" s="321" t="str">
        <f>IF(H109=1,"Click here to answer question (E)","")</f>
        <v/>
      </c>
      <c r="E109" s="16" t="s">
        <v>15</v>
      </c>
      <c r="F109" s="84">
        <f t="shared" si="43"/>
        <v>0</v>
      </c>
      <c r="G109" s="62">
        <f>IF(B109=0,1,0)</f>
        <v>1</v>
      </c>
      <c r="H109" s="63">
        <f t="shared" si="15"/>
        <v>0</v>
      </c>
      <c r="I109" s="131" t="str">
        <f ca="1">OFFSET(L!$C$1,MATCH("Checker"&amp;"Comp",L!$A:$A,0)-1,SL,,)</f>
        <v>記入済</v>
      </c>
      <c r="J109" s="15" t="str">
        <f ca="1">OFFSET(L!$C$1,MATCH("Checker"&amp;ADDRESS(ROW(),COLUMN(),4),L!$A:$A,0)-1,SL,,)</f>
        <v>貴社が対象となる鉱物サプライチェーン調査を実施する場合は、「申告（Declaration）」タブのD133セルに回答してください</v>
      </c>
    </row>
    <row r="110" spans="1:10" ht="41">
      <c r="A110" s="79" t="str">
        <f ca="1">Declaration!B135</f>
        <v>F.サプライヤーからのデュー・ディリジェンス情報を貴社の期待を基に検証していますか？</v>
      </c>
      <c r="B110" s="79">
        <f>Declaration!D135</f>
        <v>0</v>
      </c>
      <c r="C110" s="136" t="str">
        <f t="shared" ca="1" si="44"/>
        <v>記入済</v>
      </c>
      <c r="D110" s="321" t="str">
        <f>IF(H110=1,"Click here to answer question (F)","")</f>
        <v/>
      </c>
      <c r="E110" s="16" t="s">
        <v>15</v>
      </c>
      <c r="F110" s="84">
        <f t="shared" si="43"/>
        <v>0</v>
      </c>
      <c r="G110" s="62">
        <f>IF(B110=0,1,0)</f>
        <v>1</v>
      </c>
      <c r="H110" s="63">
        <f t="shared" si="15"/>
        <v>0</v>
      </c>
      <c r="I110" s="131" t="str">
        <f ca="1">OFFSET(L!$C$1,MATCH("Checker"&amp;"Comp",L!$A:$A,0)-1,SL,,)</f>
        <v>記入済</v>
      </c>
      <c r="J110" s="15" t="str">
        <f ca="1">OFFSET(L!$C$1,MATCH("Checker"&amp;ADDRESS(ROW(),COLUMN(),4),L!$A:$A,0)-1,SL,,)</f>
        <v>サプライヤーからの回答を貴社の期待と照らして検証する場合は、「申告（Declaration）」タブのD135セルに回答してください</v>
      </c>
    </row>
    <row r="111" spans="1:10" ht="41">
      <c r="A111" s="79" t="str">
        <f ca="1">Declaration!B137</f>
        <v>G. 貴社の検証プロセスには是正措置管理が含まれていますか？</v>
      </c>
      <c r="B111" s="79">
        <f>Declaration!D137</f>
        <v>0</v>
      </c>
      <c r="C111" s="136" t="str">
        <f t="shared" ca="1" si="44"/>
        <v>記入済</v>
      </c>
      <c r="D111" s="321" t="str">
        <f>IF(H111=1,"Click here to answer question (G)","")</f>
        <v/>
      </c>
      <c r="E111" s="16" t="s">
        <v>15</v>
      </c>
      <c r="F111" s="84">
        <f t="shared" si="43"/>
        <v>0</v>
      </c>
      <c r="G111" s="62">
        <f t="shared" si="14"/>
        <v>1</v>
      </c>
      <c r="H111" s="63">
        <f t="shared" si="15"/>
        <v>0</v>
      </c>
      <c r="I111" s="131" t="str">
        <f ca="1">OFFSET(L!$C$1,MATCH("Checker"&amp;"Comp",L!$A:$A,0)-1,SL,,)</f>
        <v>記入済</v>
      </c>
      <c r="J111" s="15" t="str">
        <f ca="1">OFFSET(L!$C$1,MATCH("Checker"&amp;ADDRESS(ROW(),COLUMN(),4),L!$A:$A,0)-1,SL,,)</f>
        <v>貴社の検証プロセスに是正措置管理を含む場合は、「申告（Declaration）」タブのD137セルに回答してください</v>
      </c>
    </row>
    <row r="112" spans="1:10" ht="41">
      <c r="A112" s="80" t="s">
        <v>54</v>
      </c>
      <c r="B112" s="79" t="str">
        <f>IF(G112=1,"No products or item numbers listed","One or more product / item numbers have been provided")</f>
        <v>One or more product / item numbers have been provided</v>
      </c>
      <c r="C112" s="79" t="str">
        <f t="shared" ca="1" si="44"/>
        <v>記入済</v>
      </c>
      <c r="D112" s="380" t="str">
        <f>IF(H112=1,"Click here to enter detail on Product List tab","")</f>
        <v/>
      </c>
      <c r="E112" s="16" t="s">
        <v>15</v>
      </c>
      <c r="F112" s="84">
        <f>IF(B5=Declaration!Q9,1,0)</f>
        <v>1</v>
      </c>
      <c r="G112" s="62">
        <f>IF('Product List'!B6="",1,0)</f>
        <v>0</v>
      </c>
      <c r="H112" s="63">
        <f>F112*G112</f>
        <v>0</v>
      </c>
      <c r="I112" s="131" t="str">
        <f ca="1">OFFSET(L!$C$1,MATCH("Checker"&amp;"Comp",L!$A:$A,0)-1,SL,,)</f>
        <v>記入済</v>
      </c>
      <c r="J112" s="15" t="str">
        <f ca="1">OFFSET(L!$C$1,MATCH("Checker"&amp;ADDRESS(ROW(),COLUMN(),4),L!$A:$A,0)-1,SL,,)</f>
        <v>この申告に該当する製造者の1つ以上の製品または製品番号を「Product List」タブに記入してください。Declarationタブの11HセルのリンクをクリックするとProduct Listタブにつながります</v>
      </c>
    </row>
    <row r="113" spans="1:12" ht="22"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記入済</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記入済</v>
      </c>
      <c r="J114" s="15" t="str">
        <f ca="1">OFFSET(L!$C$1,MATCH("Checker"&amp;ADDRESS(ROW(),COLUMN(),4),L!$A:$A,0)-1,SL,,)</f>
        <v>サプライチェーンに対象となる鉱物を寄与している精錬業者のリストを、「精錬業者リスト」タブに記入してください</v>
      </c>
      <c r="K114" s="134">
        <f>IF(H28&gt;0,1,0)</f>
        <v>0</v>
      </c>
    </row>
    <row r="115" spans="1:12" ht="41.5" customHeight="1">
      <c r="A115" s="135" t="str">
        <f>Declaration!AA13</f>
        <v>Copper</v>
      </c>
      <c r="B115" s="79"/>
      <c r="C115" s="136" t="str">
        <f t="shared" ca="1" si="49"/>
        <v>記入済</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記入済</v>
      </c>
      <c r="J115" s="15" t="str">
        <f ca="1">OFFSET(L!$C$1,MATCH("Checker"&amp;ADDRESS(ROW(),COLUMN(),4),L!$A:$A,0)-1,SL,,)</f>
        <v>サプライチェーンに対象となる鉱物を寄与している精錬業者のリストを、「精錬業者リスト」タブに記入してください</v>
      </c>
      <c r="K115" s="134">
        <f t="shared" ref="K115:K119" si="50">IF(H29&gt;0,1,0)</f>
        <v>0</v>
      </c>
    </row>
    <row r="116" spans="1:12" ht="41.5" customHeight="1">
      <c r="A116" s="135" t="str">
        <f>Declaration!AA14</f>
        <v>Graphite</v>
      </c>
      <c r="B116" s="79"/>
      <c r="C116" s="136" t="str">
        <f t="shared" ca="1" si="49"/>
        <v>記入済</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記入済</v>
      </c>
      <c r="J116" s="15" t="str">
        <f ca="1">OFFSET(L!$C$1,MATCH("Checker"&amp;ADDRESS(ROW(),COLUMN(),4),L!$A:$A,0)-1,SL,,)</f>
        <v>サプライチェーンに対象となる鉱物を寄与している精錬業者のリストを、「精錬業者リスト」タブに記入してください</v>
      </c>
      <c r="K116" s="134">
        <f t="shared" si="50"/>
        <v>0</v>
      </c>
    </row>
    <row r="117" spans="1:12" ht="41.5" customHeight="1">
      <c r="A117" s="135" t="str">
        <f>Declaration!AA15</f>
        <v>Lithium</v>
      </c>
      <c r="B117" s="79"/>
      <c r="C117" s="136" t="str">
        <f t="shared" ca="1" si="49"/>
        <v>記入済</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記入済</v>
      </c>
      <c r="J117" s="15" t="str">
        <f ca="1">OFFSET(L!$C$1,MATCH("Checker"&amp;ADDRESS(ROW(),COLUMN(),4),L!$A:$A,0)-1,SL,,)</f>
        <v>サプライチェーンに対象となる鉱物を寄与している精錬業者のリストを、「精錬業者リスト」タブに記入してください</v>
      </c>
      <c r="K117" s="134">
        <f t="shared" si="50"/>
        <v>0</v>
      </c>
    </row>
    <row r="118" spans="1:12" ht="41.5" customHeight="1">
      <c r="A118" s="135" t="str">
        <f>Declaration!AA16</f>
        <v>Mica</v>
      </c>
      <c r="B118" s="79"/>
      <c r="C118" s="136" t="str">
        <f t="shared" ca="1" si="49"/>
        <v>記入済</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記入済</v>
      </c>
      <c r="J118" s="15" t="str">
        <f ca="1">OFFSET(L!$C$1,MATCH("Checker"&amp;ADDRESS(ROW(),COLUMN(),4),L!$A:$A,0)-1,SL,,)</f>
        <v>サプライチェーンに対象となる鉱物を寄与している精錬業者のリストを、「精錬業者リスト」タブに記入してください</v>
      </c>
      <c r="K118" s="134">
        <f t="shared" si="50"/>
        <v>0</v>
      </c>
    </row>
    <row r="119" spans="1:12" ht="41.5" customHeight="1">
      <c r="A119" s="135" t="str">
        <f>Declaration!AA17</f>
        <v>Nickel</v>
      </c>
      <c r="B119" s="79"/>
      <c r="C119" s="136" t="str">
        <f t="shared" ca="1" si="49"/>
        <v>記入済</v>
      </c>
      <c r="D119" s="379" t="str">
        <f t="shared" si="51"/>
        <v/>
      </c>
      <c r="E119" s="16"/>
      <c r="F119" s="84">
        <f t="shared" si="52"/>
        <v>0</v>
      </c>
      <c r="G119" s="62">
        <f>IF(AND(COUNTIF(SmelterIdetifiedForMetal,A119)&gt;0,COUNTIF('Smelter List'!AB$5:AB$2504,A119)&gt;0),0,1)</f>
        <v>1</v>
      </c>
      <c r="H119" s="63">
        <f t="shared" si="53"/>
        <v>0</v>
      </c>
      <c r="I119" s="131" t="str">
        <f ca="1">OFFSET(L!$C$1,MATCH("Checker"&amp;"Comp",L!$A:$A,0)-1,SL,,)</f>
        <v>記入済</v>
      </c>
      <c r="J119" s="15" t="str">
        <f ca="1">OFFSET(L!$C$1,MATCH("Checker"&amp;ADDRESS(ROW(),COLUMN(),4),L!$A:$A,0)-1,SL,,)</f>
        <v>サプライチェーンに対象となる鉱物を寄与している精錬業者のリストを、「精錬業者リスト」タブに記入してください</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記入済</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3046875" style="346" customWidth="1"/>
    <col min="2" max="2" width="34.84375" style="346" customWidth="1"/>
    <col min="3" max="3" width="23.3046875" style="346" customWidth="1"/>
    <col min="4" max="5" width="15.4609375" style="346" customWidth="1"/>
    <col min="6" max="6" width="28.4609375" style="346" customWidth="1"/>
    <col min="7" max="7" width="27.3046875" style="346" customWidth="1"/>
    <col min="8" max="8" width="20.69140625" style="346" customWidth="1"/>
    <col min="9" max="9" width="30.84375" style="346" customWidth="1"/>
    <col min="10" max="10" width="23.3046875" style="346" customWidth="1"/>
    <col min="11" max="11" width="39.69140625" style="346" customWidth="1"/>
    <col min="12" max="12" width="47.69140625" style="346" customWidth="1"/>
    <col min="13" max="13" width="36.3046875" style="346" customWidth="1"/>
    <col min="14" max="14" width="15.15234375" style="346" hidden="1" customWidth="1"/>
    <col min="15" max="15" width="18.69140625" style="346" hidden="1" customWidth="1"/>
    <col min="16" max="16" width="14.15234375" style="346" hidden="1" customWidth="1"/>
    <col min="17" max="17" width="18.4609375" style="346" hidden="1" customWidth="1"/>
    <col min="18" max="18" width="17.69140625" style="346" hidden="1" customWidth="1"/>
    <col min="19" max="19" width="22.4609375" style="346" hidden="1" customWidth="1"/>
    <col min="20" max="20" width="16.69140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4" t="str">
        <f ca="1">OFFSET(L!$C$1,MATCH("Mine List"&amp;ADDRESS(ROW(),COLUMN(),4),L!$A:$A,0)-1,SL,,)</f>
        <v xml:space="preserve">開始するには_x000D_
</v>
      </c>
      <c r="C2" s="474" t="s">
        <v>19144</v>
      </c>
      <c r="D2" s="474" t="s">
        <v>19144</v>
      </c>
      <c r="E2" s="326"/>
      <c r="F2" s="326"/>
      <c r="G2" s="327"/>
      <c r="H2" s="475"/>
      <c r="I2" s="476"/>
      <c r="J2" s="476"/>
      <c r="K2" s="476"/>
      <c r="L2" s="476"/>
      <c r="M2" s="476"/>
      <c r="N2" s="328"/>
      <c r="O2" s="328"/>
    </row>
    <row r="3" spans="1:19" s="324" customFormat="1" ht="94" customHeight="1" thickBot="1">
      <c r="A3" s="360"/>
      <c r="B3" s="477" t="str">
        <f ca="1">OFFSET(L!$C$1,MATCH("Mine List"&amp;ADDRESS(ROW(),COLUMN(),4),L!$A:$A,0)-1,SL,,)</f>
        <v>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v>
      </c>
      <c r="C3" s="477" t="s">
        <v>19144</v>
      </c>
      <c r="D3" s="477" t="s">
        <v>19144</v>
      </c>
      <c r="E3" s="478" t="s">
        <v>19142</v>
      </c>
      <c r="F3" s="478"/>
      <c r="G3" s="479"/>
      <c r="H3" s="329"/>
      <c r="I3" s="330"/>
      <c r="K3" s="331"/>
      <c r="L3" s="331"/>
      <c r="M3" s="332" t="s">
        <v>19342</v>
      </c>
      <c r="N3" s="333"/>
      <c r="O3" s="333"/>
    </row>
    <row r="4" spans="1:19" s="335" customFormat="1" ht="93" customHeight="1" thickBot="1">
      <c r="A4" s="365" t="str">
        <f ca="1">OFFSET(L!$C$1,MATCH("Mine List"&amp;ADDRESS(ROW(),COLUMN(),4),L!$A:$A,0)-1,SL,,)</f>
        <v>金属</v>
      </c>
      <c r="B4" s="366" t="str">
        <f ca="1">OFFSET(L!$C$1,MATCH("Mine List"&amp;ADDRESS(ROW(),COLUMN(),4),L!$A:$A,0)-1,SL,,)</f>
        <v>この鉱山施設を調達元にしている製錬業者の名称</v>
      </c>
      <c r="C4" s="366" t="str">
        <f ca="1">OFFSET(L!$C$1,MATCH("Mine List"&amp;ADDRESS(ROW(),COLUMN(),4),L!$A:$A,0)-1,SL,,)</f>
        <v>鉱山施設(採掘場)所名</v>
      </c>
      <c r="D4" s="366" t="str">
        <f ca="1">OFFSET(L!$C$1,MATCH("Mine List"&amp;ADDRESS(ROW(),COLUMN(),4),L!$A:$A,0)-1,SL,,)</f>
        <v>鉱山施設業者識別番号 (例えば: CID)</v>
      </c>
      <c r="E4" s="366" t="str">
        <f ca="1">OFFSET(L!$C$1,MATCH("Mine List"&amp;ADDRESS(ROW(),COLUMN(),4),L!$A:$A,0)-1,SL,,)</f>
        <v>鉱山施設業者識別番号の発行元</v>
      </c>
      <c r="F4" s="366" t="str">
        <f ca="1">OFFSET(L!$C$1,MATCH("Mine List"&amp;ADDRESS(ROW(),COLUMN(),4),L!$A:$A,0)-1,SL,,)</f>
        <v>鉱山施設業者所在地：国</v>
      </c>
      <c r="G4" s="366" t="str">
        <f ca="1">OFFSET(L!$C$1,MATCH("Mine List"&amp;ADDRESS(ROW(),COLUMN(),4),L!$A:$A,0)-1,SL,,)</f>
        <v>鉱山施設業者所在地：番地</v>
      </c>
      <c r="H4" s="366" t="str">
        <f ca="1">OFFSET(L!$C$1,MATCH("Mine List"&amp;ADDRESS(ROW(),COLUMN(),4),L!$A:$A,0)-1,SL,,)</f>
        <v>鉱山施設業者所在地：市</v>
      </c>
      <c r="I4" s="366" t="str">
        <f ca="1">OFFSET(L!$C$1,MATCH("Mine List"&amp;ADDRESS(ROW(),COLUMN(),4),L!$A:$A,0)-1,SL,,)</f>
        <v>鉱山施設施設所在地：州／県</v>
      </c>
      <c r="J4" s="366" t="str">
        <f ca="1">OFFSET(L!$C$1,MATCH("Mine List"&amp;ADDRESS(ROW(),COLUMN(),4),L!$A:$A,0)-1,SL,,)</f>
        <v>鉱山施設業者連絡先担当者名</v>
      </c>
      <c r="K4" s="366" t="str">
        <f ca="1">OFFSET(L!$C$1,MATCH("Mine List"&amp;ADDRESS(ROW(),COLUMN(),4),L!$A:$A,0)-1,SL,,)</f>
        <v>鉱山施設業者連絡先電子メール</v>
      </c>
      <c r="L4" s="366" t="str">
        <f ca="1">OFFSET(L!$C$1,MATCH("Mine List"&amp;ADDRESS(ROW(),COLUMN(),4),L!$A:$A,0)-1,SL,,)</f>
        <v>今後の対策案</v>
      </c>
      <c r="M4" s="367" t="str">
        <f ca="1">OFFSET(L!$C$1,MATCH("Mine List"&amp;ADDRESS(ROW(),COLUMN(),4),L!$A:$A,0)-1,SL,,)</f>
        <v>備考</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tabSelected="1" zoomScale="90" zoomScaleNormal="90" workbookViewId="0">
      <pane xSplit="2" ySplit="5" topLeftCell="D6" activePane="bottomRight" state="frozen"/>
      <selection pane="topRight" activeCell="B24" sqref="B24:J24"/>
      <selection pane="bottomLeft" activeCell="B24" sqref="B24:J24"/>
      <selection pane="bottomRight" activeCell="D17" sqref="D17"/>
    </sheetView>
  </sheetViews>
  <sheetFormatPr defaultColWidth="9" defaultRowHeight="13.5"/>
  <cols>
    <col min="1" max="1" width="3" style="15" customWidth="1"/>
    <col min="2" max="2" width="40" style="91" customWidth="1"/>
    <col min="3" max="3" width="40" style="15" customWidth="1"/>
    <col min="4" max="4" width="59" style="15" customWidth="1"/>
    <col min="5" max="5" width="1.69140625" style="15" customWidth="1"/>
    <col min="6" max="6" width="72" customWidth="1"/>
    <col min="7" max="35" width="9" customWidth="1"/>
    <col min="36" max="16384" width="9" style="17"/>
  </cols>
  <sheetData>
    <row r="1" spans="1:35" ht="34.5" customHeight="1" thickTop="1">
      <c r="A1" s="481" t="str">
        <f ca="1">OFFSET(L!$C$1,MATCH("Product List"&amp;ADDRESS(ROW(),COLUMN(),4),L!$A:$A,0)-1,SL,,)</f>
        <v>「Declaration（申告）」シートの申告範囲で「製品」レベルを選択した場合のみ記入が必須となります</v>
      </c>
      <c r="B1" s="482"/>
      <c r="C1" s="482"/>
      <c r="D1" s="482"/>
      <c r="E1" s="107"/>
    </row>
    <row r="2" spans="1:35">
      <c r="A2" s="19"/>
      <c r="B2" s="109"/>
      <c r="C2" s="109"/>
      <c r="D2"/>
      <c r="E2" s="20"/>
    </row>
    <row r="3" spans="1:35">
      <c r="A3" s="19"/>
      <c r="B3" s="109"/>
      <c r="C3" s="109"/>
      <c r="D3" s="109"/>
      <c r="E3" s="20"/>
    </row>
    <row r="4" spans="1:35" ht="15.75" customHeight="1">
      <c r="A4" s="19"/>
      <c r="B4" s="480" t="s">
        <v>47</v>
      </c>
      <c r="C4" s="480"/>
      <c r="D4" s="480"/>
      <c r="E4" s="20"/>
    </row>
    <row r="5" spans="1:35" ht="30" customHeight="1">
      <c r="A5" s="121"/>
      <c r="B5" s="123" t="str">
        <f ca="1">OFFSET(L!$C$1,MATCH("Product List"&amp;ADDRESS(ROW(),COLUMN(),4),L!$A:$A,0)-1,SL,,)</f>
        <v>回答者製品番号(*)</v>
      </c>
      <c r="C5" s="123" t="str">
        <f ca="1">OFFSET(L!$C$1,MATCH("Product List"&amp;ADDRESS(ROW(),COLUMN(),4),L!$A:$A,0)-1,SL,,)</f>
        <v>回答者の製品名</v>
      </c>
      <c r="D5" s="64" t="str">
        <f ca="1">OFFSET(L!$C$1,MATCH("Product List"&amp;ADDRESS(ROW(),COLUMN(),4),L!$A:$A,0)-1,SL,,)</f>
        <v>備考</v>
      </c>
      <c r="E5" s="20"/>
    </row>
    <row r="6" spans="1:35" s="23" customFormat="1" ht="15">
      <c r="A6" s="118"/>
      <c r="B6" s="387" t="s">
        <v>20057</v>
      </c>
      <c r="C6" s="388" t="s">
        <v>20057</v>
      </c>
      <c r="D6" s="388" t="s">
        <v>20064</v>
      </c>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387" t="s">
        <v>20058</v>
      </c>
      <c r="C7" s="89" t="s">
        <v>20058</v>
      </c>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387" t="s">
        <v>20059</v>
      </c>
      <c r="C8" s="89" t="s">
        <v>20059</v>
      </c>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387" t="s">
        <v>20060</v>
      </c>
      <c r="C9" s="89" t="s">
        <v>20060</v>
      </c>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t="s">
        <v>20061</v>
      </c>
      <c r="C10" s="89" t="s">
        <v>20061</v>
      </c>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t="s">
        <v>20062</v>
      </c>
      <c r="C11" s="89" t="s">
        <v>20062</v>
      </c>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35">
      <c r="A12" s="119"/>
      <c r="B12" s="110" t="s">
        <v>20063</v>
      </c>
      <c r="C12" s="89" t="s">
        <v>20063</v>
      </c>
      <c r="D12" s="388" t="s">
        <v>20065</v>
      </c>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3" t="str">
        <f ca="1">OFFSET(L!$C$1,MATCH("General"&amp;"Cpy",L!$A:$A,0)-1,SL,,)</f>
        <v>© 2025 Responsible Minerals Initiative. 無断転載・再配布禁止。</v>
      </c>
      <c r="C1001" s="483"/>
      <c r="D1001" s="483"/>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69140625" style="156" customWidth="1"/>
    <col min="6" max="6" width="12.69140625" style="157" customWidth="1"/>
    <col min="7" max="7" width="15.15234375" style="156" customWidth="1"/>
    <col min="8" max="8" width="24" style="156" customWidth="1"/>
    <col min="9" max="9" width="28" style="156" customWidth="1"/>
    <col min="10" max="10" width="11" style="156" hidden="1" customWidth="1"/>
    <col min="11" max="11" width="110.69140625" style="156" hidden="1" customWidth="1"/>
    <col min="12" max="12" width="17.4609375" style="156" customWidth="1"/>
    <col min="13" max="13" width="16" style="156" customWidth="1"/>
    <col min="14" max="16384" width="9" style="156"/>
  </cols>
  <sheetData>
    <row r="1" spans="1:13" ht="180" customHeight="1">
      <c r="A1" s="484" t="str">
        <f ca="1">OFFSET(L!$C$1,MATCH("Smelter Look-up"&amp;ADDRESS(ROW(),COLUMN(),4),L!$A:$A,0)-1,SL,,)</f>
        <v>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v>
      </c>
      <c r="B1" s="484"/>
      <c r="C1" s="484"/>
      <c r="D1" s="484"/>
      <c r="E1" s="484"/>
      <c r="F1" s="484"/>
      <c r="G1" s="484"/>
    </row>
    <row r="2" spans="1:13">
      <c r="A2" s="485"/>
      <c r="B2" s="485"/>
      <c r="C2" s="485"/>
      <c r="D2" s="485"/>
      <c r="E2" s="485"/>
      <c r="F2" s="485"/>
      <c r="G2" s="485"/>
      <c r="H2" s="485"/>
      <c r="I2" s="485"/>
    </row>
    <row r="3" spans="1:13">
      <c r="A3" s="485"/>
      <c r="B3" s="485"/>
      <c r="C3" s="485"/>
      <c r="D3" s="485"/>
      <c r="E3" s="485"/>
      <c r="F3" s="485"/>
      <c r="G3" s="485"/>
      <c r="H3" s="485"/>
      <c r="I3" s="485"/>
    </row>
    <row r="4" spans="1:13" s="160" customFormat="1" ht="103.5" customHeight="1">
      <c r="A4" s="158" t="str">
        <f ca="1">OFFSET(L!$C$1,MATCH("Smelter Look-up"&amp;ADDRESS(ROW(),COLUMN(),4),L!$A:$A,0)-1,SL,,)</f>
        <v>金属</v>
      </c>
      <c r="B4" s="158" t="str">
        <f ca="1">OFFSET(L!$C$1,MATCH("Smelter Look-up"&amp;ADDRESS(ROW(),COLUMN(),4),L!$A:$A,0)-1,SL,,)</f>
        <v>Smelter Look-Up（製錬業者名検索）（*）</v>
      </c>
      <c r="C4" s="158" t="str">
        <f ca="1">OFFSET(L!$C$1,MATCH("Smelter Look-up"&amp;ADDRESS(ROW(),COLUMN(),4),L!$A:$A,0)-1,SL,,)</f>
        <v>標準製錬業者名</v>
      </c>
      <c r="D4" s="158" t="str">
        <f ca="1">OFFSET(L!$C$1,MATCH("Smelter Look-up"&amp;ADDRESS(ROW(),COLUMN(),4),L!$A:$A,0)-1,SL,,)</f>
        <v>製錬施設所在地：国</v>
      </c>
      <c r="E4" s="158" t="str">
        <f ca="1">OFFSET(L!$C$1,MATCH("Smelter Look-up"&amp;ADDRESS(ROW(),COLUMN(),4),L!$A:$A,0)-1,SL,,)</f>
        <v>製錬業者ID</v>
      </c>
      <c r="F4" s="158" t="str">
        <f ca="1">OFFSET(L!$C$1,MATCH("Smelter Look-up"&amp;ADDRESS(ROW(),COLUMN(),4),L!$A:$A,0)-1,SL,,)</f>
        <v>製錬業者識別番号の発行元</v>
      </c>
      <c r="G4" s="158" t="str">
        <f ca="1">OFFSET(L!$C$1,MATCH("Smelter Look-up"&amp;ADDRESS(ROW(),COLUMN(),4),L!$A:$A,0)-1,SL,,)</f>
        <v>製錬業者所在地：番地</v>
      </c>
      <c r="H4" s="158" t="str">
        <f ca="1">OFFSET(L!$C$1,MATCH("Smelter Look-up"&amp;ADDRESS(ROW(),COLUMN(),4),L!$A:$A,0)-1,SL,,)</f>
        <v>製錬業者所在地：市</v>
      </c>
      <c r="I4" s="158" t="str">
        <f ca="1">OFFSET(L!$C$1,MATCH("Smelter Look-up"&amp;ADDRESS(ROW(),COLUMN(),4),L!$A:$A,0)-1,SL,,)</f>
        <v>製錬施設所在地：州／県</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Hitomi Omae/大前 比登美</cp:lastModifiedBy>
  <cp:revision/>
  <dcterms:created xsi:type="dcterms:W3CDTF">2010-06-21T21:00:23Z</dcterms:created>
  <dcterms:modified xsi:type="dcterms:W3CDTF">2025-06-16T05:54:58Z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